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ses41365\Documents\396136 Dopravci Pardubice\Vystupy_2019-02-25\"/>
    </mc:Choice>
  </mc:AlternateContent>
  <xr:revisionPtr revIDLastSave="0" documentId="13_ncr:1_{B7253CC3-1C72-43CD-ADBC-37D3ACFEBC83}" xr6:coauthVersionLast="36" xr6:coauthVersionMax="36" xr10:uidLastSave="{00000000-0000-0000-0000-000000000000}"/>
  <bookViews>
    <workbookView xWindow="0" yWindow="0" windowWidth="20490" windowHeight="7680" tabRatio="813" firstSheet="1" activeTab="1" xr2:uid="{00000000-000D-0000-FFFF-FFFF00000000}"/>
  </bookViews>
  <sheets>
    <sheet name="IMS" sheetId="29" state="veryHidden" r:id="rId1"/>
    <sheet name="Informace" sheetId="30" r:id="rId2"/>
    <sheet name="NASTAVENI OBJEDNATELE" sheetId="28" r:id="rId3"/>
    <sheet name="NABIDKA DOPRAVCE" sheetId="27" r:id="rId4"/>
    <sheet name="Technicke hodnoceni" sheetId="6" r:id="rId5"/>
    <sheet name="Financni hodnoceni" sheetId="21" r:id="rId6"/>
    <sheet name="Cenova nabidka CELKOVA" sheetId="19" r:id="rId7"/>
    <sheet name="Cenova nabidka NAFTA" sheetId="7" r:id="rId8"/>
    <sheet name="Cenova nabidka Alternativni" sheetId="15" r:id="rId9"/>
    <sheet name="Cenove indexy" sheetId="32" r:id="rId10"/>
    <sheet name="Cenove indexy-prepocet" sheetId="8" r:id="rId11"/>
    <sheet name="Skutecnost" sheetId="12" state="veryHidden" r:id="rId12"/>
    <sheet name="Vypocty indexu" sheetId="10" r:id="rId13"/>
    <sheet name="Beh smlouvy" sheetId="25" r:id="rId14"/>
    <sheet name="Vypocty NAFTA" sheetId="11" r:id="rId15"/>
    <sheet name="Vypocty Alternativni" sheetId="23" r:id="rId16"/>
    <sheet name="Modelovane odlisnosti" sheetId="14" state="veryHidden" r:id="rId17"/>
  </sheets>
  <definedNames>
    <definedName name="HH">'NASTAVENI OBJEDNATELE'!$H$8</definedName>
    <definedName name="NaPoVo">'NABIDKA DOPRAVCE'!$I$4</definedName>
    <definedName name="_xlnm.Print_Area" localSheetId="13">'Beh smlouvy'!$B$2:$M$30</definedName>
    <definedName name="_xlnm.Print_Area" localSheetId="8">'Cenova nabidka Alternativni'!$B$2:$W$36</definedName>
    <definedName name="_xlnm.Print_Area" localSheetId="6">'Cenova nabidka CELKOVA'!$B$2:$K$30</definedName>
    <definedName name="_xlnm.Print_Area" localSheetId="7">'Cenova nabidka NAFTA'!$B$2:$W$36</definedName>
    <definedName name="_xlnm.Print_Area" localSheetId="9">'Cenove indexy'!$B$2:$O$51</definedName>
    <definedName name="_xlnm.Print_Area" localSheetId="10">'Cenove indexy-prepocet'!$B$2:$O$51</definedName>
    <definedName name="_xlnm.Print_Area" localSheetId="5">'Financni hodnoceni'!$B$2:$J$8</definedName>
    <definedName name="_xlnm.Print_Area" localSheetId="3">'NABIDKA DOPRAVCE'!$B$2:$O$58</definedName>
    <definedName name="_xlnm.Print_Area" localSheetId="2">'NASTAVENI OBJEDNATELE'!$B$2:$N$92</definedName>
    <definedName name="_xlnm.Print_Area" localSheetId="4">'Technicke hodnoceni'!$B$2:$M$54</definedName>
    <definedName name="_xlnm.Print_Area" localSheetId="15">'Vypocty Alternativni'!$B$2:$N$92</definedName>
    <definedName name="_xlnm.Print_Area" localSheetId="12">'Vypocty indexu'!$B$2:$O$41</definedName>
    <definedName name="_xlnm.Print_Area" localSheetId="14">'Vypocty NAFTA'!$B$2:$N$92</definedName>
    <definedName name="PopKOD" localSheetId="9">'NASTAVENI OBJEDNATELE'!#REF!</definedName>
    <definedName name="PopKOD">'NASTAVENI OBJEDNATELE'!#REF!</definedName>
    <definedName name="PP">'NASTAVENI OBJEDNATELE'!$H$10</definedName>
    <definedName name="Prej_k_planu">'NABIDKA DOPRAVCE'!$I$6</definedName>
    <definedName name="PV_nafta">'NABIDKA DOPRAVCE'!$I$4</definedName>
    <definedName name="PVUD">Skutecnost!$G$53</definedName>
    <definedName name="SH">'NASTAVENI OBJEDNATELE'!$F$8</definedName>
    <definedName name="SnV" localSheetId="9">'NASTAVENI OBJEDNATELE'!#REF!</definedName>
    <definedName name="SnV">'NASTAVENI OBJEDNATELE'!#REF!</definedName>
    <definedName name="sPV" localSheetId="9">'NASTAVENI OBJEDNATELE'!#REF!</definedName>
    <definedName name="sPV">'NASTAVENI OBJEDNATELE'!#REF!</definedName>
    <definedName name="VR">'NASTAVENI OBJEDNATELE'!$H$7</definedName>
    <definedName name="VV_CNG">'Cenova nabidka Alternativni'!$J$17</definedName>
    <definedName name="VV_nafta">'Cenova nabidka NAFTA'!$L$33</definedName>
    <definedName name="VV_ostatni" localSheetId="9">#REF!</definedName>
    <definedName name="VV_ostatni">#REF!</definedName>
    <definedName name="ZvN" localSheetId="9">'Cenova nabidka NAFTA'!#REF!</definedName>
    <definedName name="ZvN">'Cenova nabidka NAFTA'!#REF!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5" i="10" l="1"/>
  <c r="F28" i="19" l="1"/>
  <c r="G28" i="19"/>
  <c r="F7" i="19"/>
  <c r="F8" i="19"/>
  <c r="F9" i="19"/>
  <c r="G9" i="19"/>
  <c r="F10" i="19"/>
  <c r="G10" i="19"/>
  <c r="F14" i="19"/>
  <c r="F15" i="19"/>
  <c r="G15" i="19"/>
  <c r="F18" i="19"/>
  <c r="F19" i="19"/>
  <c r="G19" i="19"/>
  <c r="H19" i="19"/>
  <c r="F20" i="19"/>
  <c r="G20" i="19"/>
  <c r="H20" i="19"/>
  <c r="F21" i="19"/>
  <c r="G21" i="19"/>
  <c r="H21" i="19"/>
  <c r="F22" i="19"/>
  <c r="G22" i="19"/>
  <c r="F23" i="19"/>
  <c r="G23" i="19"/>
  <c r="F24" i="19"/>
  <c r="G24" i="19"/>
  <c r="F25" i="19"/>
  <c r="G25" i="19"/>
  <c r="F6" i="19"/>
  <c r="E18" i="32" l="1"/>
  <c r="E7" i="8" s="1"/>
  <c r="F18" i="32"/>
  <c r="G18" i="32"/>
  <c r="H18" i="32"/>
  <c r="I18" i="32"/>
  <c r="J18" i="32"/>
  <c r="K18" i="32"/>
  <c r="L18" i="32"/>
  <c r="M18" i="32"/>
  <c r="N18" i="32"/>
  <c r="O18" i="32"/>
  <c r="E19" i="32"/>
  <c r="E8" i="8" s="1"/>
  <c r="F19" i="32"/>
  <c r="G19" i="32"/>
  <c r="H19" i="32"/>
  <c r="I19" i="32"/>
  <c r="J19" i="32"/>
  <c r="K19" i="32"/>
  <c r="L19" i="32"/>
  <c r="M19" i="32"/>
  <c r="N19" i="32"/>
  <c r="O19" i="32"/>
  <c r="E20" i="32"/>
  <c r="E9" i="8" s="1"/>
  <c r="F20" i="32"/>
  <c r="G20" i="32"/>
  <c r="H20" i="32"/>
  <c r="I20" i="32"/>
  <c r="J20" i="32"/>
  <c r="K20" i="32"/>
  <c r="L20" i="32"/>
  <c r="M20" i="32"/>
  <c r="N20" i="32"/>
  <c r="O20" i="32"/>
  <c r="E21" i="32"/>
  <c r="E10" i="8" s="1"/>
  <c r="F21" i="32"/>
  <c r="G21" i="32"/>
  <c r="H21" i="32"/>
  <c r="I21" i="32"/>
  <c r="J21" i="32"/>
  <c r="K21" i="32"/>
  <c r="L21" i="32"/>
  <c r="M21" i="32"/>
  <c r="N21" i="32"/>
  <c r="O21" i="32"/>
  <c r="F16" i="32"/>
  <c r="G16" i="32"/>
  <c r="H16" i="32"/>
  <c r="I16" i="32"/>
  <c r="J16" i="32"/>
  <c r="K16" i="32"/>
  <c r="L16" i="32"/>
  <c r="M16" i="32"/>
  <c r="N16" i="32"/>
  <c r="O16" i="32"/>
  <c r="E16" i="32"/>
  <c r="E5" i="8" s="1"/>
  <c r="I13" i="27"/>
  <c r="H8" i="19" s="1"/>
  <c r="I12" i="27"/>
  <c r="I11" i="27"/>
  <c r="H12" i="27" l="1"/>
  <c r="G7" i="19" s="1"/>
  <c r="H7" i="19"/>
  <c r="H11" i="27"/>
  <c r="G6" i="19" s="1"/>
  <c r="H6" i="19"/>
  <c r="H13" i="27"/>
  <c r="G8" i="19" s="1"/>
  <c r="E8" i="10"/>
  <c r="E9" i="10"/>
  <c r="E10" i="10"/>
  <c r="E7" i="10"/>
  <c r="E5" i="10"/>
  <c r="E6" i="8"/>
  <c r="C47" i="10"/>
  <c r="C48" i="10"/>
  <c r="C46" i="10"/>
  <c r="E6" i="10" l="1"/>
  <c r="J7" i="6"/>
  <c r="J8" i="6"/>
  <c r="J9" i="6"/>
  <c r="I19" i="27" l="1"/>
  <c r="H14" i="19" s="1"/>
  <c r="I37" i="28"/>
  <c r="I21" i="27" s="1"/>
  <c r="H16" i="19" s="1"/>
  <c r="G21" i="27"/>
  <c r="F16" i="19" s="1"/>
  <c r="H17" i="27"/>
  <c r="G12" i="19" s="1"/>
  <c r="G17" i="27"/>
  <c r="I14" i="27"/>
  <c r="H9" i="19" s="1"/>
  <c r="I33" i="28"/>
  <c r="I17" i="27" l="1"/>
  <c r="H12" i="19" s="1"/>
  <c r="F12" i="19"/>
  <c r="H21" i="27"/>
  <c r="G16" i="19" s="1"/>
  <c r="B6" i="8"/>
  <c r="B7" i="8"/>
  <c r="B8" i="8"/>
  <c r="B9" i="8"/>
  <c r="B10" i="8"/>
  <c r="B11" i="8"/>
  <c r="B12" i="8"/>
  <c r="B13" i="8"/>
  <c r="B5" i="8"/>
  <c r="J30" i="8" l="1"/>
  <c r="J31" i="8"/>
  <c r="J32" i="8"/>
  <c r="J33" i="8"/>
  <c r="J34" i="8"/>
  <c r="J35" i="8"/>
  <c r="J36" i="8"/>
  <c r="J37" i="8"/>
  <c r="J38" i="8"/>
  <c r="J39" i="8"/>
  <c r="J40" i="8"/>
  <c r="J41" i="8"/>
  <c r="J42" i="8"/>
  <c r="J43" i="8"/>
  <c r="J44" i="8"/>
  <c r="J45" i="8"/>
  <c r="J46" i="8"/>
  <c r="J47" i="8"/>
  <c r="J48" i="8"/>
  <c r="J49" i="8"/>
  <c r="J50" i="8"/>
  <c r="J51" i="8"/>
  <c r="J29" i="8"/>
  <c r="F8" i="8"/>
  <c r="I8" i="8"/>
  <c r="I8" i="10" s="1"/>
  <c r="J8" i="8"/>
  <c r="J8" i="10" s="1"/>
  <c r="M8" i="8"/>
  <c r="M8" i="10" s="1"/>
  <c r="N8" i="8"/>
  <c r="N8" i="10" s="1"/>
  <c r="G7" i="8"/>
  <c r="G7" i="10" s="1"/>
  <c r="K7" i="8"/>
  <c r="K7" i="10" s="1"/>
  <c r="O7" i="8"/>
  <c r="O7" i="10" s="1"/>
  <c r="F7" i="8"/>
  <c r="H7" i="8"/>
  <c r="H7" i="10" s="1"/>
  <c r="I7" i="8"/>
  <c r="I7" i="10" s="1"/>
  <c r="J7" i="8"/>
  <c r="J7" i="10" s="1"/>
  <c r="L7" i="8"/>
  <c r="L7" i="10" s="1"/>
  <c r="M7" i="8"/>
  <c r="M7" i="10" s="1"/>
  <c r="N7" i="8"/>
  <c r="N7" i="10" s="1"/>
  <c r="G8" i="8"/>
  <c r="G8" i="10" s="1"/>
  <c r="H8" i="8"/>
  <c r="H8" i="10" s="1"/>
  <c r="K8" i="8"/>
  <c r="K8" i="10" s="1"/>
  <c r="L8" i="8"/>
  <c r="L8" i="10" s="1"/>
  <c r="O8" i="8"/>
  <c r="O8" i="10" s="1"/>
  <c r="F9" i="8"/>
  <c r="G9" i="8"/>
  <c r="G9" i="10" s="1"/>
  <c r="H9" i="8"/>
  <c r="H9" i="10" s="1"/>
  <c r="I9" i="8"/>
  <c r="I9" i="10" s="1"/>
  <c r="J9" i="8"/>
  <c r="J9" i="10" s="1"/>
  <c r="K9" i="8"/>
  <c r="K9" i="10" s="1"/>
  <c r="L9" i="8"/>
  <c r="L9" i="10" s="1"/>
  <c r="M9" i="8"/>
  <c r="M9" i="10" s="1"/>
  <c r="N9" i="8"/>
  <c r="N9" i="10" s="1"/>
  <c r="O9" i="8"/>
  <c r="O9" i="10" s="1"/>
  <c r="F10" i="8"/>
  <c r="G10" i="8"/>
  <c r="G10" i="10" s="1"/>
  <c r="H10" i="8"/>
  <c r="H10" i="10" s="1"/>
  <c r="I10" i="8"/>
  <c r="I10" i="10" s="1"/>
  <c r="J10" i="8"/>
  <c r="J10" i="10" s="1"/>
  <c r="K10" i="8"/>
  <c r="K10" i="10" s="1"/>
  <c r="L10" i="8"/>
  <c r="L10" i="10" s="1"/>
  <c r="M10" i="8"/>
  <c r="M10" i="10" s="1"/>
  <c r="N10" i="8"/>
  <c r="N10" i="10" s="1"/>
  <c r="O10" i="8"/>
  <c r="O10" i="10" s="1"/>
  <c r="F22" i="32"/>
  <c r="F11" i="8" s="1"/>
  <c r="G22" i="32"/>
  <c r="G11" i="8" s="1"/>
  <c r="H22" i="32"/>
  <c r="H11" i="8" s="1"/>
  <c r="I22" i="32"/>
  <c r="I11" i="8" s="1"/>
  <c r="J22" i="32"/>
  <c r="J11" i="8" s="1"/>
  <c r="K22" i="32"/>
  <c r="K11" i="8" s="1"/>
  <c r="L22" i="32"/>
  <c r="L11" i="8" s="1"/>
  <c r="M22" i="32"/>
  <c r="M11" i="8" s="1"/>
  <c r="N22" i="32"/>
  <c r="N11" i="8" s="1"/>
  <c r="O22" i="32"/>
  <c r="O11" i="8" s="1"/>
  <c r="F23" i="32"/>
  <c r="F12" i="8" s="1"/>
  <c r="G23" i="32"/>
  <c r="G12" i="8" s="1"/>
  <c r="H23" i="32"/>
  <c r="H12" i="8" s="1"/>
  <c r="I23" i="32"/>
  <c r="I12" i="8" s="1"/>
  <c r="J23" i="32"/>
  <c r="J12" i="8" s="1"/>
  <c r="K23" i="32"/>
  <c r="K12" i="8" s="1"/>
  <c r="L23" i="32"/>
  <c r="L12" i="8" s="1"/>
  <c r="M23" i="32"/>
  <c r="M12" i="8" s="1"/>
  <c r="N23" i="32"/>
  <c r="N12" i="8" s="1"/>
  <c r="O23" i="32"/>
  <c r="O12" i="8" s="1"/>
  <c r="F24" i="32"/>
  <c r="F13" i="8" s="1"/>
  <c r="G24" i="32"/>
  <c r="G13" i="8" s="1"/>
  <c r="H24" i="32"/>
  <c r="H13" i="8" s="1"/>
  <c r="I24" i="32"/>
  <c r="I13" i="8" s="1"/>
  <c r="J24" i="32"/>
  <c r="J13" i="8" s="1"/>
  <c r="K24" i="32"/>
  <c r="K13" i="8" s="1"/>
  <c r="L24" i="32"/>
  <c r="L13" i="8" s="1"/>
  <c r="M24" i="32"/>
  <c r="M13" i="8" s="1"/>
  <c r="N24" i="32"/>
  <c r="N13" i="8" s="1"/>
  <c r="O24" i="32"/>
  <c r="O13" i="8" s="1"/>
  <c r="G5" i="8"/>
  <c r="G5" i="10" s="1"/>
  <c r="H5" i="8"/>
  <c r="H5" i="10" s="1"/>
  <c r="I5" i="8"/>
  <c r="I5" i="10" s="1"/>
  <c r="J5" i="8"/>
  <c r="J5" i="10" s="1"/>
  <c r="K5" i="8"/>
  <c r="K5" i="10" s="1"/>
  <c r="L5" i="8"/>
  <c r="L5" i="10" s="1"/>
  <c r="M5" i="8"/>
  <c r="M5" i="10" s="1"/>
  <c r="N5" i="8"/>
  <c r="N5" i="10" s="1"/>
  <c r="O5" i="8"/>
  <c r="O5" i="10" s="1"/>
  <c r="F5" i="8"/>
  <c r="P51" i="32"/>
  <c r="P50" i="32"/>
  <c r="P49" i="32"/>
  <c r="P48" i="32"/>
  <c r="P47" i="32"/>
  <c r="P46" i="32"/>
  <c r="P45" i="32"/>
  <c r="P44" i="32"/>
  <c r="P43" i="32"/>
  <c r="P42" i="32"/>
  <c r="P41" i="32"/>
  <c r="P40" i="32"/>
  <c r="P39" i="32"/>
  <c r="P38" i="32"/>
  <c r="P37" i="32"/>
  <c r="P36" i="32"/>
  <c r="P35" i="32"/>
  <c r="P34" i="32"/>
  <c r="P33" i="32"/>
  <c r="P32" i="32"/>
  <c r="P31" i="32"/>
  <c r="P30" i="32"/>
  <c r="P29" i="32"/>
  <c r="B24" i="32"/>
  <c r="B23" i="32"/>
  <c r="B22" i="32"/>
  <c r="B21" i="32"/>
  <c r="B20" i="32"/>
  <c r="B19" i="32"/>
  <c r="B18" i="32"/>
  <c r="B17" i="32"/>
  <c r="B16" i="32"/>
  <c r="F4" i="32"/>
  <c r="G4" i="32" s="1"/>
  <c r="H4" i="32" s="1"/>
  <c r="I4" i="32" s="1"/>
  <c r="J4" i="32" s="1"/>
  <c r="K4" i="32" s="1"/>
  <c r="L4" i="32" s="1"/>
  <c r="M4" i="32" s="1"/>
  <c r="N4" i="32" s="1"/>
  <c r="O4" i="32" s="1"/>
  <c r="F10" i="10" l="1"/>
  <c r="F21" i="8"/>
  <c r="F19" i="8"/>
  <c r="F8" i="10"/>
  <c r="F9" i="10"/>
  <c r="F20" i="8"/>
  <c r="F7" i="10"/>
  <c r="F18" i="8"/>
  <c r="F5" i="10"/>
  <c r="F6" i="8"/>
  <c r="F16" i="8"/>
  <c r="M30" i="6"/>
  <c r="M31" i="6" s="1"/>
  <c r="L30" i="6"/>
  <c r="L31" i="6" s="1"/>
  <c r="K30" i="6"/>
  <c r="K31" i="6" s="1"/>
  <c r="J30" i="6"/>
  <c r="J31" i="6" s="1"/>
  <c r="I30" i="6"/>
  <c r="I31" i="6" s="1"/>
  <c r="H30" i="6"/>
  <c r="H31" i="6" s="1"/>
  <c r="G30" i="6"/>
  <c r="G31" i="6" s="1"/>
  <c r="F30" i="6"/>
  <c r="F31" i="6" s="1"/>
  <c r="E30" i="6"/>
  <c r="E31" i="6" s="1"/>
  <c r="D30" i="6"/>
  <c r="M28" i="6"/>
  <c r="M29" i="6" s="1"/>
  <c r="L28" i="6"/>
  <c r="L29" i="6" s="1"/>
  <c r="K28" i="6"/>
  <c r="K29" i="6" s="1"/>
  <c r="J28" i="6"/>
  <c r="J29" i="6" s="1"/>
  <c r="I28" i="6"/>
  <c r="I29" i="6" s="1"/>
  <c r="H28" i="6"/>
  <c r="H29" i="6" s="1"/>
  <c r="G28" i="6"/>
  <c r="G29" i="6" s="1"/>
  <c r="F28" i="6"/>
  <c r="F29" i="6" s="1"/>
  <c r="E28" i="6"/>
  <c r="E29" i="6" s="1"/>
  <c r="D28" i="6"/>
  <c r="M26" i="6"/>
  <c r="M27" i="6" s="1"/>
  <c r="L26" i="6"/>
  <c r="L27" i="6" s="1"/>
  <c r="K26" i="6"/>
  <c r="K27" i="6" s="1"/>
  <c r="J26" i="6"/>
  <c r="J27" i="6" s="1"/>
  <c r="I26" i="6"/>
  <c r="I27" i="6" s="1"/>
  <c r="H26" i="6"/>
  <c r="H27" i="6" s="1"/>
  <c r="G26" i="6"/>
  <c r="G27" i="6" s="1"/>
  <c r="F26" i="6"/>
  <c r="F27" i="6" s="1"/>
  <c r="E26" i="6"/>
  <c r="D26" i="6"/>
  <c r="D27" i="6" s="1"/>
  <c r="E21" i="6"/>
  <c r="F21" i="6"/>
  <c r="G21" i="6"/>
  <c r="H21" i="6"/>
  <c r="I21" i="6"/>
  <c r="J21" i="6"/>
  <c r="K21" i="6"/>
  <c r="L21" i="6"/>
  <c r="M21" i="6"/>
  <c r="D21" i="6"/>
  <c r="E41" i="6"/>
  <c r="F41" i="6"/>
  <c r="G41" i="6"/>
  <c r="H41" i="6"/>
  <c r="I41" i="6"/>
  <c r="J41" i="6"/>
  <c r="K41" i="6"/>
  <c r="L41" i="6"/>
  <c r="M41" i="6"/>
  <c r="E42" i="6"/>
  <c r="F42" i="6"/>
  <c r="G42" i="6"/>
  <c r="H42" i="6"/>
  <c r="I42" i="6"/>
  <c r="J42" i="6"/>
  <c r="K42" i="6"/>
  <c r="L42" i="6"/>
  <c r="M42" i="6"/>
  <c r="D42" i="6"/>
  <c r="D43" i="6"/>
  <c r="F50" i="27"/>
  <c r="G50" i="27"/>
  <c r="H50" i="27"/>
  <c r="I50" i="27"/>
  <c r="J50" i="27"/>
  <c r="K50" i="27"/>
  <c r="L50" i="27"/>
  <c r="M50" i="27"/>
  <c r="N50" i="27"/>
  <c r="E50" i="27"/>
  <c r="F52" i="27"/>
  <c r="G52" i="27"/>
  <c r="H52" i="27"/>
  <c r="I52" i="27"/>
  <c r="J52" i="27"/>
  <c r="K52" i="27"/>
  <c r="L52" i="27"/>
  <c r="M52" i="27"/>
  <c r="N52" i="27"/>
  <c r="E52" i="27"/>
  <c r="F54" i="27"/>
  <c r="G54" i="27"/>
  <c r="H54" i="27"/>
  <c r="I54" i="27"/>
  <c r="J54" i="27"/>
  <c r="K54" i="27"/>
  <c r="L54" i="27"/>
  <c r="M54" i="27"/>
  <c r="N54" i="27"/>
  <c r="E54" i="27"/>
  <c r="F43" i="27"/>
  <c r="G43" i="27"/>
  <c r="H43" i="27"/>
  <c r="I43" i="27"/>
  <c r="J43" i="27"/>
  <c r="K43" i="27"/>
  <c r="L43" i="27"/>
  <c r="M43" i="27"/>
  <c r="N43" i="27"/>
  <c r="M51" i="6"/>
  <c r="L51" i="6"/>
  <c r="K51" i="6"/>
  <c r="J51" i="6"/>
  <c r="I51" i="6"/>
  <c r="H51" i="6"/>
  <c r="G51" i="6"/>
  <c r="F51" i="6"/>
  <c r="E51" i="6"/>
  <c r="D51" i="6"/>
  <c r="M50" i="6"/>
  <c r="L50" i="6"/>
  <c r="K50" i="6"/>
  <c r="J50" i="6"/>
  <c r="I50" i="6"/>
  <c r="H50" i="6"/>
  <c r="G50" i="6"/>
  <c r="F50" i="6"/>
  <c r="E50" i="6"/>
  <c r="D50" i="6"/>
  <c r="M49" i="6"/>
  <c r="L49" i="6"/>
  <c r="K49" i="6"/>
  <c r="J49" i="6"/>
  <c r="I49" i="6"/>
  <c r="H49" i="6"/>
  <c r="G49" i="6"/>
  <c r="F49" i="6"/>
  <c r="E49" i="6"/>
  <c r="D49" i="6"/>
  <c r="M48" i="6"/>
  <c r="L48" i="6"/>
  <c r="K48" i="6"/>
  <c r="J48" i="6"/>
  <c r="I48" i="6"/>
  <c r="H48" i="6"/>
  <c r="G48" i="6"/>
  <c r="F48" i="6"/>
  <c r="E48" i="6"/>
  <c r="D48" i="6"/>
  <c r="M47" i="6"/>
  <c r="L47" i="6"/>
  <c r="K47" i="6"/>
  <c r="J47" i="6"/>
  <c r="I47" i="6"/>
  <c r="H47" i="6"/>
  <c r="G47" i="6"/>
  <c r="F47" i="6"/>
  <c r="E47" i="6"/>
  <c r="D47" i="6"/>
  <c r="M46" i="6"/>
  <c r="L46" i="6"/>
  <c r="K46" i="6"/>
  <c r="J46" i="6"/>
  <c r="I46" i="6"/>
  <c r="H46" i="6"/>
  <c r="G46" i="6"/>
  <c r="F46" i="6"/>
  <c r="E46" i="6"/>
  <c r="D46" i="6"/>
  <c r="D29" i="6" l="1"/>
  <c r="D8" i="6"/>
  <c r="H8" i="6" s="1"/>
  <c r="L8" i="6" s="1"/>
  <c r="D31" i="6"/>
  <c r="D9" i="6"/>
  <c r="H9" i="6" s="1"/>
  <c r="L9" i="6" s="1"/>
  <c r="E27" i="6"/>
  <c r="D7" i="6"/>
  <c r="H7" i="6" s="1"/>
  <c r="L7" i="6" s="1"/>
  <c r="F17" i="8"/>
  <c r="F6" i="10"/>
  <c r="G6" i="8"/>
  <c r="G6" i="10" s="1"/>
  <c r="E60" i="6"/>
  <c r="F60" i="6"/>
  <c r="G60" i="6"/>
  <c r="H60" i="6"/>
  <c r="I60" i="6"/>
  <c r="J60" i="6"/>
  <c r="K60" i="6"/>
  <c r="L60" i="6"/>
  <c r="M60" i="6"/>
  <c r="D60" i="6"/>
  <c r="D41" i="6"/>
  <c r="E61" i="6"/>
  <c r="F61" i="6"/>
  <c r="G61" i="6"/>
  <c r="H61" i="6"/>
  <c r="I61" i="6"/>
  <c r="J61" i="6"/>
  <c r="K61" i="6"/>
  <c r="L61" i="6"/>
  <c r="M61" i="6"/>
  <c r="D61" i="6"/>
  <c r="D62" i="6"/>
  <c r="E22" i="6"/>
  <c r="F22" i="6"/>
  <c r="G22" i="6"/>
  <c r="H22" i="6"/>
  <c r="I22" i="6"/>
  <c r="J22" i="6"/>
  <c r="K22" i="6"/>
  <c r="L22" i="6"/>
  <c r="M22" i="6"/>
  <c r="D22" i="6"/>
  <c r="E62" i="6"/>
  <c r="E63" i="6"/>
  <c r="E40" i="6"/>
  <c r="E43" i="6" l="1"/>
  <c r="M62" i="6"/>
  <c r="G63" i="6"/>
  <c r="F63" i="6"/>
  <c r="G62" i="6"/>
  <c r="J62" i="6"/>
  <c r="F62" i="6"/>
  <c r="I62" i="6"/>
  <c r="F43" i="6" l="1"/>
  <c r="L62" i="6"/>
  <c r="K62" i="6"/>
  <c r="H62" i="6"/>
  <c r="F40" i="6"/>
  <c r="H63" i="6"/>
  <c r="G43" i="6" l="1"/>
  <c r="I63" i="6"/>
  <c r="G40" i="6"/>
  <c r="D40" i="6"/>
  <c r="D63" i="6"/>
  <c r="H43" i="6" l="1"/>
  <c r="H40" i="6"/>
  <c r="J63" i="6"/>
  <c r="D59" i="6"/>
  <c r="E59" i="6" s="1"/>
  <c r="F59" i="6" s="1"/>
  <c r="G59" i="6" s="1"/>
  <c r="H59" i="6" s="1"/>
  <c r="I59" i="6" s="1"/>
  <c r="J59" i="6" s="1"/>
  <c r="K59" i="6" s="1"/>
  <c r="L59" i="6" s="1"/>
  <c r="M59" i="6" s="1"/>
  <c r="E77" i="28"/>
  <c r="F77" i="28" s="1"/>
  <c r="G77" i="28" s="1"/>
  <c r="H77" i="28" s="1"/>
  <c r="I77" i="28" s="1"/>
  <c r="J77" i="28" s="1"/>
  <c r="K77" i="28" s="1"/>
  <c r="L77" i="28" s="1"/>
  <c r="M77" i="28" s="1"/>
  <c r="N77" i="28" s="1"/>
  <c r="I43" i="6" l="1"/>
  <c r="K63" i="6"/>
  <c r="I40" i="6"/>
  <c r="F47" i="27"/>
  <c r="G47" i="27"/>
  <c r="H47" i="27"/>
  <c r="I47" i="27"/>
  <c r="J47" i="27"/>
  <c r="K47" i="27"/>
  <c r="L47" i="27"/>
  <c r="M47" i="27"/>
  <c r="N47" i="27"/>
  <c r="E47" i="27"/>
  <c r="J43" i="6" l="1"/>
  <c r="L63" i="6"/>
  <c r="M63" i="6"/>
  <c r="J40" i="6"/>
  <c r="K43" i="6" l="1"/>
  <c r="K40" i="6"/>
  <c r="M43" i="6" l="1"/>
  <c r="L43" i="6"/>
  <c r="L40" i="6"/>
  <c r="M40" i="6"/>
  <c r="E6" i="25" l="1"/>
  <c r="F6" i="25"/>
  <c r="G6" i="25"/>
  <c r="H6" i="25"/>
  <c r="I6" i="25"/>
  <c r="J6" i="25"/>
  <c r="K6" i="25"/>
  <c r="L6" i="25"/>
  <c r="M6" i="25"/>
  <c r="D6" i="25"/>
  <c r="P51" i="8" l="1"/>
  <c r="P41" i="10" s="1"/>
  <c r="F29" i="19" l="1"/>
  <c r="B17" i="8"/>
  <c r="B18" i="8"/>
  <c r="B19" i="8"/>
  <c r="B20" i="8"/>
  <c r="B21" i="8"/>
  <c r="B22" i="8"/>
  <c r="B23" i="8"/>
  <c r="B24" i="8"/>
  <c r="B16" i="8"/>
  <c r="F30" i="7" l="1"/>
  <c r="G29" i="19"/>
  <c r="H29" i="19" s="1"/>
  <c r="F30" i="15"/>
  <c r="G30" i="15" l="1"/>
  <c r="H30" i="15" s="1"/>
  <c r="G30" i="7"/>
  <c r="H30" i="7" s="1"/>
  <c r="M53" i="6" l="1"/>
  <c r="L53" i="6"/>
  <c r="K53" i="6"/>
  <c r="J53" i="6"/>
  <c r="I53" i="6"/>
  <c r="H53" i="6"/>
  <c r="G53" i="6"/>
  <c r="F53" i="6"/>
  <c r="E53" i="6"/>
  <c r="D53" i="6"/>
  <c r="M52" i="6"/>
  <c r="L52" i="6"/>
  <c r="K52" i="6"/>
  <c r="J52" i="6"/>
  <c r="I52" i="6"/>
  <c r="H52" i="6"/>
  <c r="G52" i="6"/>
  <c r="F52" i="6"/>
  <c r="E52" i="6"/>
  <c r="D52" i="6"/>
  <c r="M45" i="6"/>
  <c r="L45" i="6"/>
  <c r="K45" i="6"/>
  <c r="J45" i="6"/>
  <c r="I45" i="6"/>
  <c r="H45" i="6"/>
  <c r="G45" i="6"/>
  <c r="F45" i="6"/>
  <c r="E45" i="6"/>
  <c r="M44" i="6"/>
  <c r="L44" i="6"/>
  <c r="K44" i="6"/>
  <c r="J44" i="6"/>
  <c r="I44" i="6"/>
  <c r="H44" i="6"/>
  <c r="G44" i="6"/>
  <c r="F44" i="6"/>
  <c r="E44" i="6"/>
  <c r="D44" i="6"/>
  <c r="H6" i="8" l="1"/>
  <c r="G17" i="8"/>
  <c r="G21" i="8"/>
  <c r="H21" i="8"/>
  <c r="I21" i="8"/>
  <c r="J21" i="8"/>
  <c r="K21" i="8"/>
  <c r="L21" i="8"/>
  <c r="M21" i="8"/>
  <c r="N21" i="8"/>
  <c r="O21" i="8"/>
  <c r="H17" i="8" l="1"/>
  <c r="H6" i="10"/>
  <c r="I6" i="8"/>
  <c r="I29" i="15"/>
  <c r="I28" i="15"/>
  <c r="I26" i="15"/>
  <c r="I25" i="15"/>
  <c r="I24" i="15"/>
  <c r="I23" i="15"/>
  <c r="I22" i="15"/>
  <c r="I21" i="15"/>
  <c r="I20" i="15"/>
  <c r="I19" i="15"/>
  <c r="I18" i="15"/>
  <c r="I17" i="15"/>
  <c r="I16" i="15"/>
  <c r="I15" i="15"/>
  <c r="I14" i="15"/>
  <c r="I13" i="15"/>
  <c r="I12" i="15"/>
  <c r="I11" i="15"/>
  <c r="I10" i="15"/>
  <c r="I9" i="15"/>
  <c r="I29" i="7"/>
  <c r="I28" i="7"/>
  <c r="I26" i="7"/>
  <c r="I25" i="7"/>
  <c r="I24" i="7"/>
  <c r="I23" i="7"/>
  <c r="I22" i="7"/>
  <c r="I21" i="7"/>
  <c r="I20" i="7"/>
  <c r="I19" i="7"/>
  <c r="I18" i="7"/>
  <c r="I17" i="7"/>
  <c r="I16" i="7"/>
  <c r="I15" i="7"/>
  <c r="I14" i="7"/>
  <c r="I13" i="7"/>
  <c r="I12" i="7"/>
  <c r="I11" i="7"/>
  <c r="I10" i="7"/>
  <c r="I9" i="7"/>
  <c r="I7" i="7"/>
  <c r="I6" i="19" s="1"/>
  <c r="I17" i="8" l="1"/>
  <c r="I6" i="10"/>
  <c r="J6" i="8"/>
  <c r="J6" i="10" s="1"/>
  <c r="I27" i="7"/>
  <c r="J17" i="8" l="1"/>
  <c r="K6" i="8"/>
  <c r="N56" i="27"/>
  <c r="M56" i="27"/>
  <c r="L56" i="27"/>
  <c r="K56" i="27"/>
  <c r="J56" i="27"/>
  <c r="I56" i="27"/>
  <c r="H56" i="27"/>
  <c r="G56" i="27"/>
  <c r="F56" i="27"/>
  <c r="E56" i="27"/>
  <c r="K17" i="8" l="1"/>
  <c r="K6" i="10"/>
  <c r="L6" i="8"/>
  <c r="L6" i="10" s="1"/>
  <c r="L17" i="8" l="1"/>
  <c r="M6" i="8"/>
  <c r="B13" i="10"/>
  <c r="B12" i="10"/>
  <c r="B11" i="10"/>
  <c r="B10" i="10"/>
  <c r="B9" i="10"/>
  <c r="B8" i="10"/>
  <c r="B7" i="10"/>
  <c r="B6" i="10"/>
  <c r="B5" i="10"/>
  <c r="H22" i="27"/>
  <c r="G17" i="19" s="1"/>
  <c r="G22" i="27"/>
  <c r="F17" i="19" s="1"/>
  <c r="H32" i="27"/>
  <c r="G27" i="19" s="1"/>
  <c r="G32" i="27"/>
  <c r="F27" i="19" s="1"/>
  <c r="G18" i="19"/>
  <c r="H18" i="27"/>
  <c r="G13" i="19" s="1"/>
  <c r="G18" i="27"/>
  <c r="F13" i="19" s="1"/>
  <c r="G16" i="27"/>
  <c r="F11" i="19" s="1"/>
  <c r="H16" i="27"/>
  <c r="G11" i="19" s="1"/>
  <c r="M17" i="8" l="1"/>
  <c r="M6" i="10"/>
  <c r="N6" i="8"/>
  <c r="I15" i="27"/>
  <c r="H10" i="19" s="1"/>
  <c r="J10" i="6"/>
  <c r="J6" i="6"/>
  <c r="D45" i="6"/>
  <c r="I48" i="28"/>
  <c r="I34" i="28"/>
  <c r="I32" i="28"/>
  <c r="E57" i="28"/>
  <c r="M32" i="6"/>
  <c r="L32" i="6"/>
  <c r="K32" i="6"/>
  <c r="J32" i="6"/>
  <c r="I32" i="6"/>
  <c r="H32" i="6"/>
  <c r="G32" i="6"/>
  <c r="F32" i="6"/>
  <c r="E32" i="6"/>
  <c r="D32" i="6"/>
  <c r="M25" i="6"/>
  <c r="L25" i="6"/>
  <c r="K25" i="6"/>
  <c r="J25" i="6"/>
  <c r="I25" i="6"/>
  <c r="H25" i="6"/>
  <c r="G25" i="6"/>
  <c r="F25" i="6"/>
  <c r="E25" i="6"/>
  <c r="D25" i="6"/>
  <c r="M23" i="6"/>
  <c r="M20" i="6" s="1"/>
  <c r="L23" i="6"/>
  <c r="L20" i="6" s="1"/>
  <c r="K23" i="6"/>
  <c r="K20" i="6" s="1"/>
  <c r="J23" i="6"/>
  <c r="J20" i="6" s="1"/>
  <c r="I23" i="6"/>
  <c r="I20" i="6" s="1"/>
  <c r="H23" i="6"/>
  <c r="H20" i="6" s="1"/>
  <c r="G23" i="6"/>
  <c r="G20" i="6" s="1"/>
  <c r="F23" i="6"/>
  <c r="F20" i="6" s="1"/>
  <c r="E23" i="6"/>
  <c r="E20" i="6" s="1"/>
  <c r="D23" i="6"/>
  <c r="E42" i="27"/>
  <c r="F42" i="27" s="1"/>
  <c r="G42" i="27" s="1"/>
  <c r="H42" i="27" s="1"/>
  <c r="I42" i="27" s="1"/>
  <c r="J42" i="27" s="1"/>
  <c r="K42" i="27" s="1"/>
  <c r="L42" i="27" s="1"/>
  <c r="M42" i="27" s="1"/>
  <c r="N42" i="27" s="1"/>
  <c r="K31" i="27"/>
  <c r="J31" i="27"/>
  <c r="I23" i="27"/>
  <c r="H18" i="19" s="1"/>
  <c r="I33" i="27"/>
  <c r="H28" i="19" s="1"/>
  <c r="I30" i="27"/>
  <c r="H25" i="19" s="1"/>
  <c r="I29" i="27"/>
  <c r="H24" i="19" s="1"/>
  <c r="I28" i="27"/>
  <c r="H23" i="19" s="1"/>
  <c r="I27" i="27"/>
  <c r="H22" i="19" s="1"/>
  <c r="I20" i="27"/>
  <c r="H15" i="19" s="1"/>
  <c r="D24" i="6" l="1"/>
  <c r="D6" i="6"/>
  <c r="D10" i="6"/>
  <c r="N17" i="8"/>
  <c r="N6" i="10"/>
  <c r="O6" i="8"/>
  <c r="O6" i="10" s="1"/>
  <c r="O33" i="15"/>
  <c r="E24" i="6"/>
  <c r="S33" i="15"/>
  <c r="I24" i="6"/>
  <c r="W33" i="15"/>
  <c r="M24" i="6"/>
  <c r="T33" i="15"/>
  <c r="J24" i="6"/>
  <c r="Q33" i="15"/>
  <c r="G24" i="6"/>
  <c r="U33" i="15"/>
  <c r="K24" i="6"/>
  <c r="P33" i="15"/>
  <c r="F24" i="6"/>
  <c r="R33" i="15"/>
  <c r="H24" i="6"/>
  <c r="V33" i="15"/>
  <c r="L24" i="6"/>
  <c r="F57" i="28"/>
  <c r="N33" i="15"/>
  <c r="N8" i="15" s="1"/>
  <c r="L33" i="15"/>
  <c r="I32" i="27"/>
  <c r="H27" i="19" s="1"/>
  <c r="I16" i="27"/>
  <c r="H11" i="19" s="1"/>
  <c r="I18" i="27"/>
  <c r="H13" i="19" s="1"/>
  <c r="I22" i="27"/>
  <c r="H17" i="19" s="1"/>
  <c r="D27" i="25"/>
  <c r="E27" i="25" s="1"/>
  <c r="F27" i="25" s="1"/>
  <c r="G27" i="25" s="1"/>
  <c r="H27" i="25" s="1"/>
  <c r="I27" i="25" s="1"/>
  <c r="J27" i="25" s="1"/>
  <c r="K27" i="25" s="1"/>
  <c r="L27" i="25" s="1"/>
  <c r="M27" i="25" s="1"/>
  <c r="D21" i="25"/>
  <c r="E21" i="25" s="1"/>
  <c r="F21" i="25" s="1"/>
  <c r="G21" i="25" s="1"/>
  <c r="H21" i="25" s="1"/>
  <c r="I21" i="25" s="1"/>
  <c r="J21" i="25" s="1"/>
  <c r="K21" i="25" s="1"/>
  <c r="L21" i="25" s="1"/>
  <c r="M21" i="25" s="1"/>
  <c r="D15" i="25"/>
  <c r="E15" i="25" s="1"/>
  <c r="F15" i="25" s="1"/>
  <c r="G15" i="25" s="1"/>
  <c r="H15" i="25" s="1"/>
  <c r="I15" i="25" s="1"/>
  <c r="J15" i="25" s="1"/>
  <c r="K15" i="25" s="1"/>
  <c r="L15" i="25" s="1"/>
  <c r="M15" i="25" s="1"/>
  <c r="O17" i="8" l="1"/>
  <c r="V18" i="15"/>
  <c r="V8" i="15"/>
  <c r="P11" i="15"/>
  <c r="P8" i="15"/>
  <c r="Q15" i="15"/>
  <c r="Q8" i="15"/>
  <c r="W25" i="15"/>
  <c r="W8" i="15"/>
  <c r="O19" i="15"/>
  <c r="O8" i="15"/>
  <c r="R10" i="15"/>
  <c r="R8" i="15"/>
  <c r="U9" i="15"/>
  <c r="U8" i="15"/>
  <c r="T16" i="15"/>
  <c r="T8" i="15"/>
  <c r="S22" i="15"/>
  <c r="S8" i="15"/>
  <c r="P29" i="15"/>
  <c r="W9" i="15"/>
  <c r="O25" i="15"/>
  <c r="O20" i="15"/>
  <c r="U21" i="15"/>
  <c r="Q22" i="15"/>
  <c r="S19" i="15"/>
  <c r="T23" i="15"/>
  <c r="R21" i="15"/>
  <c r="T17" i="15"/>
  <c r="S26" i="15"/>
  <c r="Q20" i="15"/>
  <c r="P21" i="15"/>
  <c r="W21" i="15"/>
  <c r="O23" i="15"/>
  <c r="V14" i="15"/>
  <c r="Q13" i="15"/>
  <c r="P12" i="15"/>
  <c r="W13" i="15"/>
  <c r="O15" i="15"/>
  <c r="V26" i="15"/>
  <c r="Q21" i="15"/>
  <c r="Q10" i="15"/>
  <c r="P17" i="15"/>
  <c r="P15" i="15"/>
  <c r="W11" i="15"/>
  <c r="W16" i="15"/>
  <c r="O24" i="15"/>
  <c r="T15" i="15"/>
  <c r="S12" i="15"/>
  <c r="R26" i="15"/>
  <c r="U24" i="15"/>
  <c r="T26" i="15"/>
  <c r="S21" i="15"/>
  <c r="R22" i="15"/>
  <c r="U20" i="15"/>
  <c r="V17" i="15"/>
  <c r="T22" i="15"/>
  <c r="T13" i="15"/>
  <c r="S23" i="15"/>
  <c r="S10" i="15"/>
  <c r="R9" i="15"/>
  <c r="R18" i="15"/>
  <c r="U16" i="15"/>
  <c r="U13" i="15"/>
  <c r="V9" i="15"/>
  <c r="T20" i="15"/>
  <c r="T21" i="15"/>
  <c r="S14" i="15"/>
  <c r="S29" i="15"/>
  <c r="R28" i="15"/>
  <c r="U25" i="15"/>
  <c r="V20" i="15"/>
  <c r="Q18" i="15"/>
  <c r="Q29" i="15"/>
  <c r="Q12" i="15"/>
  <c r="P28" i="15"/>
  <c r="P10" i="15"/>
  <c r="W26" i="15"/>
  <c r="W28" i="15"/>
  <c r="W14" i="15"/>
  <c r="O18" i="15"/>
  <c r="O22" i="15"/>
  <c r="V12" i="15"/>
  <c r="V13" i="15"/>
  <c r="V29" i="15"/>
  <c r="Q16" i="15"/>
  <c r="Q9" i="15"/>
  <c r="P22" i="15"/>
  <c r="P18" i="15"/>
  <c r="P23" i="15"/>
  <c r="W17" i="15"/>
  <c r="W29" i="15"/>
  <c r="W10" i="15"/>
  <c r="W19" i="15"/>
  <c r="W12" i="15"/>
  <c r="O17" i="15"/>
  <c r="O9" i="15"/>
  <c r="O28" i="15"/>
  <c r="O13" i="15"/>
  <c r="O29" i="15"/>
  <c r="V28" i="15"/>
  <c r="V21" i="15"/>
  <c r="V24" i="15"/>
  <c r="V23" i="15"/>
  <c r="V16" i="15"/>
  <c r="Q25" i="15"/>
  <c r="Q26" i="15"/>
  <c r="P16" i="15"/>
  <c r="P20" i="15"/>
  <c r="P19" i="15"/>
  <c r="W24" i="15"/>
  <c r="W20" i="15"/>
  <c r="O26" i="15"/>
  <c r="O21" i="15"/>
  <c r="O16" i="15"/>
  <c r="V22" i="15"/>
  <c r="V25" i="15"/>
  <c r="Q24" i="15"/>
  <c r="Q17" i="15"/>
  <c r="Q28" i="15"/>
  <c r="P26" i="15"/>
  <c r="P25" i="15"/>
  <c r="Q23" i="15"/>
  <c r="Q19" i="15"/>
  <c r="Q14" i="15"/>
  <c r="Q11" i="15"/>
  <c r="P14" i="15"/>
  <c r="P9" i="15"/>
  <c r="P13" i="15"/>
  <c r="P24" i="15"/>
  <c r="W23" i="15"/>
  <c r="W18" i="15"/>
  <c r="W15" i="15"/>
  <c r="W22" i="15"/>
  <c r="O11" i="15"/>
  <c r="O14" i="15"/>
  <c r="O12" i="15"/>
  <c r="O10" i="15"/>
  <c r="V10" i="15"/>
  <c r="V15" i="15"/>
  <c r="V19" i="15"/>
  <c r="V11" i="15"/>
  <c r="T29" i="15"/>
  <c r="T12" i="15"/>
  <c r="T19" i="15"/>
  <c r="T9" i="15"/>
  <c r="S17" i="15"/>
  <c r="S24" i="15"/>
  <c r="S16" i="15"/>
  <c r="S25" i="15"/>
  <c r="R16" i="15"/>
  <c r="R19" i="15"/>
  <c r="U11" i="15"/>
  <c r="U12" i="15"/>
  <c r="T10" i="15"/>
  <c r="T28" i="15"/>
  <c r="T18" i="15"/>
  <c r="S11" i="15"/>
  <c r="S15" i="15"/>
  <c r="S18" i="15"/>
  <c r="R15" i="15"/>
  <c r="R17" i="15"/>
  <c r="U17" i="15"/>
  <c r="U28" i="15"/>
  <c r="T25" i="15"/>
  <c r="T11" i="15"/>
  <c r="T14" i="15"/>
  <c r="T24" i="15"/>
  <c r="S20" i="15"/>
  <c r="S9" i="15"/>
  <c r="S28" i="15"/>
  <c r="S13" i="15"/>
  <c r="R24" i="15"/>
  <c r="R13" i="15"/>
  <c r="R25" i="15"/>
  <c r="R12" i="15"/>
  <c r="R14" i="15"/>
  <c r="U19" i="15"/>
  <c r="U22" i="15"/>
  <c r="U23" i="15"/>
  <c r="U26" i="15"/>
  <c r="U18" i="15"/>
  <c r="R23" i="15"/>
  <c r="R29" i="15"/>
  <c r="R20" i="15"/>
  <c r="R11" i="15"/>
  <c r="U10" i="15"/>
  <c r="U29" i="15"/>
  <c r="U14" i="15"/>
  <c r="U15" i="15"/>
  <c r="G57" i="28"/>
  <c r="I30" i="15"/>
  <c r="V30" i="15" s="1"/>
  <c r="I30" i="7"/>
  <c r="K35" i="27"/>
  <c r="J35" i="27"/>
  <c r="L9" i="15"/>
  <c r="L12" i="15"/>
  <c r="L16" i="15"/>
  <c r="L17" i="15"/>
  <c r="L20" i="15"/>
  <c r="L15" i="15"/>
  <c r="L24" i="15"/>
  <c r="L25" i="15"/>
  <c r="L29" i="15"/>
  <c r="L23" i="15"/>
  <c r="L11" i="15"/>
  <c r="L19" i="15"/>
  <c r="L10" i="15"/>
  <c r="L28" i="15"/>
  <c r="L13" i="15"/>
  <c r="L22" i="15"/>
  <c r="L26" i="15"/>
  <c r="L21" i="15"/>
  <c r="L14" i="15"/>
  <c r="L18" i="15"/>
  <c r="N23" i="15"/>
  <c r="N12" i="15"/>
  <c r="N25" i="15"/>
  <c r="N26" i="15"/>
  <c r="N11" i="15"/>
  <c r="N16" i="15"/>
  <c r="N13" i="15"/>
  <c r="N14" i="15"/>
  <c r="N20" i="15"/>
  <c r="N19" i="15"/>
  <c r="N24" i="15"/>
  <c r="N21" i="15"/>
  <c r="N22" i="15"/>
  <c r="N29" i="15"/>
  <c r="N9" i="15"/>
  <c r="N10" i="15"/>
  <c r="N28" i="15"/>
  <c r="N17" i="15"/>
  <c r="N18" i="15"/>
  <c r="N15" i="15"/>
  <c r="B67" i="23"/>
  <c r="B37" i="23"/>
  <c r="B6" i="23"/>
  <c r="E5" i="23"/>
  <c r="F5" i="23" s="1"/>
  <c r="G5" i="23" s="1"/>
  <c r="H5" i="23" s="1"/>
  <c r="I5" i="23" s="1"/>
  <c r="J5" i="23" s="1"/>
  <c r="K5" i="23" s="1"/>
  <c r="L5" i="23" s="1"/>
  <c r="M5" i="23" s="1"/>
  <c r="N5" i="23" s="1"/>
  <c r="G8" i="15"/>
  <c r="F8" i="15"/>
  <c r="K7" i="19"/>
  <c r="G29" i="15"/>
  <c r="F29" i="15"/>
  <c r="G28" i="15"/>
  <c r="F28" i="15"/>
  <c r="G26" i="15"/>
  <c r="F26" i="15"/>
  <c r="G25" i="15"/>
  <c r="F25" i="15"/>
  <c r="G24" i="15"/>
  <c r="F24" i="15"/>
  <c r="G23" i="15"/>
  <c r="F23" i="15"/>
  <c r="G22" i="15"/>
  <c r="F22" i="15"/>
  <c r="G21" i="15"/>
  <c r="F21" i="15"/>
  <c r="G20" i="15"/>
  <c r="F20" i="15"/>
  <c r="G19" i="15"/>
  <c r="F19" i="15"/>
  <c r="G16" i="15"/>
  <c r="F16" i="15"/>
  <c r="G14" i="15"/>
  <c r="F14" i="15"/>
  <c r="G13" i="15"/>
  <c r="F13" i="15"/>
  <c r="G12" i="15"/>
  <c r="F12" i="15"/>
  <c r="G11" i="15"/>
  <c r="F11" i="15"/>
  <c r="G10" i="15"/>
  <c r="F10" i="15"/>
  <c r="G9" i="15"/>
  <c r="F9" i="15"/>
  <c r="B37" i="11"/>
  <c r="B67" i="11"/>
  <c r="B6" i="11"/>
  <c r="B23" i="25"/>
  <c r="B29" i="25" s="1"/>
  <c r="B22" i="25"/>
  <c r="B28" i="25" s="1"/>
  <c r="D4" i="25"/>
  <c r="E4" i="25" s="1"/>
  <c r="F4" i="25" s="1"/>
  <c r="G4" i="25" s="1"/>
  <c r="H4" i="25" s="1"/>
  <c r="I4" i="25" s="1"/>
  <c r="J4" i="25" s="1"/>
  <c r="K4" i="25" s="1"/>
  <c r="L4" i="25" s="1"/>
  <c r="M4" i="25" s="1"/>
  <c r="O27" i="15" l="1"/>
  <c r="I31" i="7"/>
  <c r="R30" i="15"/>
  <c r="S30" i="15"/>
  <c r="H57" i="28"/>
  <c r="O30" i="15"/>
  <c r="W30" i="15"/>
  <c r="Q30" i="15"/>
  <c r="P30" i="15"/>
  <c r="N30" i="15"/>
  <c r="T30" i="15"/>
  <c r="L30" i="15"/>
  <c r="U30" i="15"/>
  <c r="N27" i="15"/>
  <c r="E31" i="23"/>
  <c r="H29" i="15"/>
  <c r="E31" i="11"/>
  <c r="H13" i="15"/>
  <c r="H21" i="15"/>
  <c r="H19" i="15"/>
  <c r="H10" i="15"/>
  <c r="H12" i="15"/>
  <c r="H22" i="15"/>
  <c r="H11" i="15"/>
  <c r="H8" i="15"/>
  <c r="H26" i="15"/>
  <c r="H20" i="15"/>
  <c r="H14" i="15"/>
  <c r="H16" i="15"/>
  <c r="H28" i="15"/>
  <c r="H9" i="15"/>
  <c r="H23" i="15"/>
  <c r="H24" i="15"/>
  <c r="H25" i="15"/>
  <c r="P27" i="15" l="1"/>
  <c r="P31" i="15" s="1"/>
  <c r="O31" i="15"/>
  <c r="I57" i="28"/>
  <c r="N31" i="15"/>
  <c r="Q27" i="15" l="1"/>
  <c r="Q31" i="15" s="1"/>
  <c r="J57" i="28"/>
  <c r="G31" i="11"/>
  <c r="G31" i="23"/>
  <c r="J31" i="23"/>
  <c r="J31" i="11"/>
  <c r="F31" i="23"/>
  <c r="F31" i="11"/>
  <c r="R27" i="15" l="1"/>
  <c r="R31" i="15" s="1"/>
  <c r="K57" i="28"/>
  <c r="K31" i="23"/>
  <c r="K31" i="11"/>
  <c r="L31" i="11"/>
  <c r="L31" i="23"/>
  <c r="I31" i="23"/>
  <c r="I31" i="11"/>
  <c r="H31" i="23"/>
  <c r="H31" i="11"/>
  <c r="P31" i="8"/>
  <c r="P20" i="10" s="1"/>
  <c r="G9" i="7"/>
  <c r="F9" i="7"/>
  <c r="S27" i="15" l="1"/>
  <c r="S31" i="15" s="1"/>
  <c r="L57" i="28"/>
  <c r="M31" i="11"/>
  <c r="M31" i="23"/>
  <c r="N31" i="11"/>
  <c r="N31" i="23"/>
  <c r="H9" i="7"/>
  <c r="D19" i="6"/>
  <c r="T27" i="15" l="1"/>
  <c r="T31" i="15" s="1"/>
  <c r="M57" i="28"/>
  <c r="N5" i="15"/>
  <c r="N5" i="7"/>
  <c r="G29" i="7"/>
  <c r="F29" i="7"/>
  <c r="G28" i="7"/>
  <c r="F28" i="7"/>
  <c r="G26" i="7"/>
  <c r="F26" i="7"/>
  <c r="G25" i="7"/>
  <c r="F25" i="7"/>
  <c r="G24" i="7"/>
  <c r="F24" i="7"/>
  <c r="G23" i="7"/>
  <c r="F23" i="7"/>
  <c r="G22" i="7"/>
  <c r="F22" i="7"/>
  <c r="G21" i="7"/>
  <c r="F21" i="7"/>
  <c r="G20" i="7"/>
  <c r="F20" i="7"/>
  <c r="G19" i="7"/>
  <c r="F19" i="7"/>
  <c r="G16" i="7"/>
  <c r="F16" i="7"/>
  <c r="G14" i="7"/>
  <c r="F14" i="7"/>
  <c r="G13" i="7"/>
  <c r="F13" i="7"/>
  <c r="G12" i="7"/>
  <c r="F12" i="7"/>
  <c r="G11" i="7"/>
  <c r="F11" i="7"/>
  <c r="G10" i="7"/>
  <c r="F10" i="7"/>
  <c r="G7" i="7"/>
  <c r="F7" i="7"/>
  <c r="O24" i="8"/>
  <c r="N24" i="8"/>
  <c r="M24" i="8"/>
  <c r="L24" i="8"/>
  <c r="K24" i="8"/>
  <c r="J24" i="8"/>
  <c r="I24" i="8"/>
  <c r="H24" i="8"/>
  <c r="G24" i="8"/>
  <c r="O23" i="8"/>
  <c r="N23" i="8"/>
  <c r="M23" i="8"/>
  <c r="L23" i="8"/>
  <c r="K23" i="8"/>
  <c r="J23" i="8"/>
  <c r="I23" i="8"/>
  <c r="H23" i="8"/>
  <c r="G23" i="8"/>
  <c r="O22" i="8"/>
  <c r="N22" i="8"/>
  <c r="M22" i="8"/>
  <c r="L22" i="8"/>
  <c r="K22" i="8"/>
  <c r="J22" i="8"/>
  <c r="I22" i="8"/>
  <c r="H22" i="8"/>
  <c r="G22" i="8"/>
  <c r="G16" i="8"/>
  <c r="U27" i="15" l="1"/>
  <c r="U31" i="15" s="1"/>
  <c r="N57" i="28"/>
  <c r="F17" i="7"/>
  <c r="F15" i="7"/>
  <c r="F18" i="15"/>
  <c r="F18" i="7"/>
  <c r="G18" i="15"/>
  <c r="G18" i="7"/>
  <c r="F15" i="15"/>
  <c r="H12" i="7"/>
  <c r="H16" i="7"/>
  <c r="H29" i="7"/>
  <c r="H11" i="7"/>
  <c r="H25" i="7"/>
  <c r="H28" i="7"/>
  <c r="H10" i="7"/>
  <c r="H14" i="7"/>
  <c r="H22" i="7"/>
  <c r="H26" i="7"/>
  <c r="H19" i="7"/>
  <c r="H23" i="7"/>
  <c r="H21" i="7"/>
  <c r="H13" i="7"/>
  <c r="H20" i="7"/>
  <c r="H24" i="7"/>
  <c r="V27" i="15" l="1"/>
  <c r="V31" i="15" s="1"/>
  <c r="W27" i="15"/>
  <c r="W31" i="15" s="1"/>
  <c r="F27" i="7"/>
  <c r="F31" i="7" s="1"/>
  <c r="F17" i="15"/>
  <c r="H18" i="7"/>
  <c r="H18" i="15"/>
  <c r="G17" i="15"/>
  <c r="G17" i="7"/>
  <c r="G27" i="7" s="1"/>
  <c r="G31" i="7" s="1"/>
  <c r="L8" i="15" l="1"/>
  <c r="L27" i="15" s="1"/>
  <c r="L31" i="15" s="1"/>
  <c r="I8" i="15"/>
  <c r="I7" i="19" s="1"/>
  <c r="H17" i="7"/>
  <c r="H17" i="15"/>
  <c r="I27" i="15" l="1"/>
  <c r="H7" i="7"/>
  <c r="H27" i="7" s="1"/>
  <c r="H31" i="7" s="1"/>
  <c r="I31" i="15" l="1"/>
  <c r="H5" i="21" s="1"/>
  <c r="F27" i="15"/>
  <c r="G27" i="15"/>
  <c r="H27" i="15"/>
  <c r="M33" i="6"/>
  <c r="L33" i="6"/>
  <c r="K33" i="6"/>
  <c r="J33" i="6"/>
  <c r="I33" i="6"/>
  <c r="H33" i="6"/>
  <c r="G33" i="6"/>
  <c r="F33" i="6"/>
  <c r="E33" i="6"/>
  <c r="D33" i="6"/>
  <c r="V33" i="7"/>
  <c r="V30" i="7" s="1"/>
  <c r="U33" i="7"/>
  <c r="U30" i="7" s="1"/>
  <c r="T33" i="7"/>
  <c r="T30" i="7" s="1"/>
  <c r="S33" i="7"/>
  <c r="S30" i="7" s="1"/>
  <c r="R33" i="7"/>
  <c r="R30" i="7" s="1"/>
  <c r="Q33" i="7"/>
  <c r="Q30" i="7" s="1"/>
  <c r="P33" i="7"/>
  <c r="P30" i="7" s="1"/>
  <c r="O33" i="7"/>
  <c r="O30" i="7" s="1"/>
  <c r="F31" i="15" l="1"/>
  <c r="H31" i="15"/>
  <c r="G31" i="15"/>
  <c r="W33" i="7"/>
  <c r="W22" i="7" s="1"/>
  <c r="Q18" i="7"/>
  <c r="Q15" i="7"/>
  <c r="Q16" i="7"/>
  <c r="Q10" i="7"/>
  <c r="Q25" i="7"/>
  <c r="Q26" i="7"/>
  <c r="Q23" i="7"/>
  <c r="Q24" i="7"/>
  <c r="Q9" i="7"/>
  <c r="Q14" i="7"/>
  <c r="Q17" i="7"/>
  <c r="Q22" i="7"/>
  <c r="Q12" i="7"/>
  <c r="Q13" i="7"/>
  <c r="Q11" i="7"/>
  <c r="Q20" i="7"/>
  <c r="Q21" i="7"/>
  <c r="Q28" i="7"/>
  <c r="Q7" i="7"/>
  <c r="Q19" i="7"/>
  <c r="Q29" i="7"/>
  <c r="P29" i="7"/>
  <c r="P7" i="7"/>
  <c r="P9" i="7"/>
  <c r="P11" i="7"/>
  <c r="P16" i="7"/>
  <c r="P17" i="7"/>
  <c r="P24" i="7"/>
  <c r="P15" i="7"/>
  <c r="P10" i="7"/>
  <c r="P28" i="7"/>
  <c r="P23" i="7"/>
  <c r="P18" i="7"/>
  <c r="P13" i="7"/>
  <c r="P14" i="7"/>
  <c r="P19" i="7"/>
  <c r="P20" i="7"/>
  <c r="P12" i="7"/>
  <c r="P25" i="7"/>
  <c r="P22" i="7"/>
  <c r="P21" i="7"/>
  <c r="P26" i="7"/>
  <c r="R24" i="7"/>
  <c r="R22" i="7"/>
  <c r="R9" i="7"/>
  <c r="R23" i="7"/>
  <c r="R13" i="7"/>
  <c r="R25" i="7"/>
  <c r="R21" i="7"/>
  <c r="R11" i="7"/>
  <c r="R12" i="7"/>
  <c r="R17" i="7"/>
  <c r="R10" i="7"/>
  <c r="R19" i="7"/>
  <c r="R20" i="7"/>
  <c r="R18" i="7"/>
  <c r="R28" i="7"/>
  <c r="R29" i="7"/>
  <c r="R16" i="7"/>
  <c r="R14" i="7"/>
  <c r="R15" i="7"/>
  <c r="R26" i="7"/>
  <c r="R7" i="7"/>
  <c r="S16" i="7"/>
  <c r="S12" i="7"/>
  <c r="S20" i="7"/>
  <c r="S15" i="7"/>
  <c r="S10" i="7"/>
  <c r="S11" i="7"/>
  <c r="S29" i="7"/>
  <c r="S23" i="7"/>
  <c r="S9" i="7"/>
  <c r="S18" i="7"/>
  <c r="S19" i="7"/>
  <c r="S17" i="7"/>
  <c r="S26" i="7"/>
  <c r="S28" i="7"/>
  <c r="S25" i="7"/>
  <c r="S24" i="7"/>
  <c r="S7" i="7"/>
  <c r="S21" i="7"/>
  <c r="S22" i="7"/>
  <c r="S13" i="7"/>
  <c r="S14" i="7"/>
  <c r="T19" i="7"/>
  <c r="T9" i="7"/>
  <c r="T10" i="7"/>
  <c r="T28" i="7"/>
  <c r="T7" i="7"/>
  <c r="T17" i="7"/>
  <c r="T18" i="7"/>
  <c r="T16" i="7"/>
  <c r="T25" i="7"/>
  <c r="T26" i="7"/>
  <c r="T14" i="7"/>
  <c r="T24" i="7"/>
  <c r="T15" i="7"/>
  <c r="T22" i="7"/>
  <c r="T12" i="7"/>
  <c r="T13" i="7"/>
  <c r="T11" i="7"/>
  <c r="T29" i="7"/>
  <c r="T21" i="7"/>
  <c r="T20" i="7"/>
  <c r="T23" i="7"/>
  <c r="U7" i="7"/>
  <c r="U9" i="7"/>
  <c r="U26" i="7"/>
  <c r="U16" i="7"/>
  <c r="U17" i="7"/>
  <c r="U15" i="7"/>
  <c r="U24" i="7"/>
  <c r="U25" i="7"/>
  <c r="U23" i="7"/>
  <c r="U11" i="7"/>
  <c r="U12" i="7"/>
  <c r="U13" i="7"/>
  <c r="U19" i="7"/>
  <c r="U20" i="7"/>
  <c r="U14" i="7"/>
  <c r="U18" i="7"/>
  <c r="U28" i="7"/>
  <c r="U29" i="7"/>
  <c r="U21" i="7"/>
  <c r="U22" i="7"/>
  <c r="U10" i="7"/>
  <c r="N33" i="7"/>
  <c r="N30" i="7" s="1"/>
  <c r="L33" i="7"/>
  <c r="L30" i="7" s="1"/>
  <c r="V12" i="7"/>
  <c r="V15" i="7"/>
  <c r="V16" i="7"/>
  <c r="V20" i="7"/>
  <c r="V14" i="7"/>
  <c r="V23" i="7"/>
  <c r="V24" i="7"/>
  <c r="V29" i="7"/>
  <c r="V21" i="7"/>
  <c r="V22" i="7"/>
  <c r="V13" i="7"/>
  <c r="V10" i="7"/>
  <c r="V11" i="7"/>
  <c r="V18" i="7"/>
  <c r="V19" i="7"/>
  <c r="V9" i="7"/>
  <c r="V26" i="7"/>
  <c r="V28" i="7"/>
  <c r="V7" i="7"/>
  <c r="V25" i="7"/>
  <c r="V17" i="7"/>
  <c r="O20" i="7"/>
  <c r="O29" i="7"/>
  <c r="O21" i="7"/>
  <c r="O9" i="7"/>
  <c r="O10" i="7"/>
  <c r="O17" i="7"/>
  <c r="O7" i="7"/>
  <c r="O25" i="7"/>
  <c r="O26" i="7"/>
  <c r="O12" i="7"/>
  <c r="O16" i="7"/>
  <c r="O24" i="7"/>
  <c r="O11" i="7"/>
  <c r="O13" i="7"/>
  <c r="O22" i="7"/>
  <c r="O23" i="7"/>
  <c r="O28" i="7"/>
  <c r="O15" i="7"/>
  <c r="O19" i="7"/>
  <c r="O14" i="7"/>
  <c r="O18" i="7"/>
  <c r="W24" i="7" l="1"/>
  <c r="W21" i="7"/>
  <c r="W11" i="7"/>
  <c r="W10" i="7"/>
  <c r="W20" i="7"/>
  <c r="W18" i="7"/>
  <c r="W12" i="7"/>
  <c r="W29" i="7"/>
  <c r="W16" i="7"/>
  <c r="W7" i="7"/>
  <c r="W15" i="7"/>
  <c r="W26" i="7"/>
  <c r="W17" i="7"/>
  <c r="W19" i="7"/>
  <c r="W14" i="7"/>
  <c r="W25" i="7"/>
  <c r="W9" i="7"/>
  <c r="W13" i="7"/>
  <c r="W30" i="7"/>
  <c r="W28" i="7"/>
  <c r="W23" i="7"/>
  <c r="S27" i="7"/>
  <c r="S31" i="7" s="1"/>
  <c r="N18" i="7"/>
  <c r="N26" i="7"/>
  <c r="N13" i="7"/>
  <c r="N21" i="7"/>
  <c r="N9" i="7"/>
  <c r="N16" i="7"/>
  <c r="N12" i="7"/>
  <c r="N24" i="7"/>
  <c r="N11" i="7"/>
  <c r="N20" i="7"/>
  <c r="N15" i="7"/>
  <c r="N10" i="7"/>
  <c r="N28" i="7"/>
  <c r="N25" i="7"/>
  <c r="N22" i="7"/>
  <c r="N17" i="7"/>
  <c r="N29" i="7"/>
  <c r="N7" i="7"/>
  <c r="N19" i="7"/>
  <c r="N23" i="7"/>
  <c r="N14" i="7"/>
  <c r="R27" i="7"/>
  <c r="R31" i="7" s="1"/>
  <c r="P27" i="7"/>
  <c r="P31" i="7" s="1"/>
  <c r="L26" i="7"/>
  <c r="L13" i="7"/>
  <c r="L9" i="7"/>
  <c r="L21" i="7"/>
  <c r="L7" i="7"/>
  <c r="L17" i="7"/>
  <c r="L22" i="7"/>
  <c r="L16" i="7"/>
  <c r="L25" i="7"/>
  <c r="L11" i="7"/>
  <c r="L20" i="7"/>
  <c r="L24" i="7"/>
  <c r="L19" i="7"/>
  <c r="L29" i="7"/>
  <c r="L15" i="7"/>
  <c r="L28" i="7"/>
  <c r="L14" i="7"/>
  <c r="L18" i="7"/>
  <c r="L23" i="7"/>
  <c r="L10" i="7"/>
  <c r="L12" i="7"/>
  <c r="O27" i="7"/>
  <c r="O31" i="7" s="1"/>
  <c r="V27" i="7"/>
  <c r="V31" i="7" s="1"/>
  <c r="Q27" i="7"/>
  <c r="Q31" i="7" s="1"/>
  <c r="U27" i="7"/>
  <c r="U31" i="7" s="1"/>
  <c r="T27" i="7"/>
  <c r="T31" i="7" s="1"/>
  <c r="K6" i="19"/>
  <c r="E19" i="6"/>
  <c r="D39" i="6"/>
  <c r="E39" i="6" s="1"/>
  <c r="F39" i="6" s="1"/>
  <c r="G39" i="6" s="1"/>
  <c r="H39" i="6" s="1"/>
  <c r="I39" i="6" s="1"/>
  <c r="J39" i="6" s="1"/>
  <c r="K39" i="6" s="1"/>
  <c r="L39" i="6" s="1"/>
  <c r="M39" i="6" s="1"/>
  <c r="K16" i="19" l="1"/>
  <c r="I9" i="19" s="1"/>
  <c r="W27" i="7"/>
  <c r="W31" i="7" s="1"/>
  <c r="N27" i="7"/>
  <c r="N31" i="7" s="1"/>
  <c r="F19" i="6"/>
  <c r="O5" i="7"/>
  <c r="O5" i="15"/>
  <c r="I20" i="19" l="1"/>
  <c r="I21" i="19"/>
  <c r="I18" i="19"/>
  <c r="I27" i="19"/>
  <c r="I23" i="19"/>
  <c r="I19" i="19"/>
  <c r="I22" i="19"/>
  <c r="I15" i="19"/>
  <c r="I29" i="19"/>
  <c r="I16" i="19"/>
  <c r="I10" i="19"/>
  <c r="I28" i="19"/>
  <c r="I24" i="19"/>
  <c r="I13" i="19"/>
  <c r="I11" i="19"/>
  <c r="I12" i="19"/>
  <c r="I25" i="19"/>
  <c r="I8" i="19"/>
  <c r="I17" i="19"/>
  <c r="I14" i="19"/>
  <c r="K28" i="19"/>
  <c r="K29" i="19"/>
  <c r="K27" i="19"/>
  <c r="K24" i="19"/>
  <c r="K17" i="19"/>
  <c r="K11" i="19"/>
  <c r="K23" i="19"/>
  <c r="K20" i="19"/>
  <c r="K21" i="19"/>
  <c r="K14" i="19"/>
  <c r="K9" i="19"/>
  <c r="K13" i="19"/>
  <c r="K26" i="19"/>
  <c r="K8" i="19"/>
  <c r="K22" i="19"/>
  <c r="K12" i="19"/>
  <c r="K15" i="19"/>
  <c r="K25" i="19"/>
  <c r="K18" i="19"/>
  <c r="K30" i="19"/>
  <c r="K19" i="19"/>
  <c r="K10" i="19"/>
  <c r="G19" i="6"/>
  <c r="P5" i="15"/>
  <c r="P5" i="7"/>
  <c r="H10" i="6"/>
  <c r="H6" i="6"/>
  <c r="I26" i="19" l="1"/>
  <c r="H19" i="6"/>
  <c r="Q5" i="7"/>
  <c r="Q5" i="15"/>
  <c r="N28" i="12"/>
  <c r="M28" i="12"/>
  <c r="L28" i="12"/>
  <c r="K28" i="12"/>
  <c r="J28" i="12"/>
  <c r="I28" i="12"/>
  <c r="H28" i="12"/>
  <c r="E4" i="14"/>
  <c r="F4" i="14" s="1"/>
  <c r="G4" i="14" s="1"/>
  <c r="H4" i="14" s="1"/>
  <c r="I4" i="14" s="1"/>
  <c r="J4" i="14" s="1"/>
  <c r="K4" i="14" s="1"/>
  <c r="L4" i="14" s="1"/>
  <c r="M4" i="14" s="1"/>
  <c r="N4" i="14" s="1"/>
  <c r="G26" i="19" l="1"/>
  <c r="H26" i="19"/>
  <c r="F26" i="19"/>
  <c r="I30" i="19"/>
  <c r="G18" i="8"/>
  <c r="H18" i="8"/>
  <c r="G19" i="8"/>
  <c r="I19" i="6"/>
  <c r="R5" i="7"/>
  <c r="R5" i="15"/>
  <c r="H16" i="8"/>
  <c r="I16" i="8"/>
  <c r="H19" i="8"/>
  <c r="E28" i="12"/>
  <c r="F28" i="12"/>
  <c r="G30" i="19" l="1"/>
  <c r="H30" i="19"/>
  <c r="F30" i="19"/>
  <c r="I18" i="8"/>
  <c r="I5" i="21"/>
  <c r="I8" i="21" s="1"/>
  <c r="J19" i="6"/>
  <c r="S5" i="15"/>
  <c r="S5" i="7"/>
  <c r="J16" i="8"/>
  <c r="G28" i="12"/>
  <c r="F45" i="10"/>
  <c r="G45" i="10" s="1"/>
  <c r="H45" i="10" s="1"/>
  <c r="I45" i="10" s="1"/>
  <c r="J45" i="10" s="1"/>
  <c r="K45" i="10" s="1"/>
  <c r="L45" i="10" s="1"/>
  <c r="M45" i="10" s="1"/>
  <c r="N45" i="10" s="1"/>
  <c r="O45" i="10" s="1"/>
  <c r="B37" i="12"/>
  <c r="B33" i="12"/>
  <c r="J18" i="8" l="1"/>
  <c r="I19" i="8"/>
  <c r="K19" i="6"/>
  <c r="T5" i="7"/>
  <c r="T5" i="15"/>
  <c r="K16" i="8"/>
  <c r="J19" i="8"/>
  <c r="E4" i="12"/>
  <c r="F4" i="12" s="1"/>
  <c r="G4" i="12" s="1"/>
  <c r="H4" i="12" s="1"/>
  <c r="I4" i="12" s="1"/>
  <c r="J4" i="12" s="1"/>
  <c r="K4" i="12" s="1"/>
  <c r="L4" i="12" s="1"/>
  <c r="M4" i="12" s="1"/>
  <c r="N4" i="12" s="1"/>
  <c r="E5" i="11"/>
  <c r="F5" i="11" s="1"/>
  <c r="G5" i="11" s="1"/>
  <c r="H5" i="11" s="1"/>
  <c r="I5" i="11" s="1"/>
  <c r="J5" i="11" s="1"/>
  <c r="K5" i="11" s="1"/>
  <c r="L5" i="11" s="1"/>
  <c r="M5" i="11" s="1"/>
  <c r="N5" i="11" s="1"/>
  <c r="O13" i="10"/>
  <c r="N13" i="10"/>
  <c r="M13" i="10"/>
  <c r="L13" i="10"/>
  <c r="K13" i="10"/>
  <c r="J13" i="10"/>
  <c r="I13" i="10"/>
  <c r="H13" i="10"/>
  <c r="G13" i="10"/>
  <c r="F13" i="10"/>
  <c r="O12" i="10"/>
  <c r="N12" i="10"/>
  <c r="M12" i="10"/>
  <c r="L12" i="10"/>
  <c r="K12" i="10"/>
  <c r="J12" i="10"/>
  <c r="I12" i="10"/>
  <c r="H12" i="10"/>
  <c r="G12" i="10"/>
  <c r="F12" i="10"/>
  <c r="O11" i="10"/>
  <c r="N11" i="10"/>
  <c r="M11" i="10"/>
  <c r="L11" i="10"/>
  <c r="K11" i="10"/>
  <c r="J11" i="10"/>
  <c r="I11" i="10"/>
  <c r="H11" i="10"/>
  <c r="G11" i="10"/>
  <c r="F11" i="10"/>
  <c r="F4" i="10"/>
  <c r="F41" i="10" l="1"/>
  <c r="K18" i="8"/>
  <c r="L19" i="6"/>
  <c r="U5" i="15"/>
  <c r="U5" i="7"/>
  <c r="G4" i="10"/>
  <c r="G41" i="10" s="1"/>
  <c r="F20" i="10"/>
  <c r="L16" i="8"/>
  <c r="K19" i="8"/>
  <c r="P30" i="8"/>
  <c r="P19" i="10" s="1"/>
  <c r="P32" i="8"/>
  <c r="P21" i="10" s="1"/>
  <c r="P33" i="8"/>
  <c r="P22" i="10" s="1"/>
  <c r="P34" i="8"/>
  <c r="P23" i="10" s="1"/>
  <c r="P35" i="8"/>
  <c r="P24" i="10" s="1"/>
  <c r="P36" i="8"/>
  <c r="P25" i="10" s="1"/>
  <c r="P37" i="8"/>
  <c r="P26" i="10" s="1"/>
  <c r="P38" i="8"/>
  <c r="P27" i="10" s="1"/>
  <c r="P39" i="8"/>
  <c r="P28" i="10" s="1"/>
  <c r="P40" i="8"/>
  <c r="P29" i="10" s="1"/>
  <c r="P41" i="8"/>
  <c r="P30" i="10" s="1"/>
  <c r="P42" i="8"/>
  <c r="P31" i="10" s="1"/>
  <c r="P43" i="8"/>
  <c r="P32" i="10" s="1"/>
  <c r="P44" i="8"/>
  <c r="P33" i="10" s="1"/>
  <c r="P45" i="8"/>
  <c r="P34" i="10" s="1"/>
  <c r="P46" i="8"/>
  <c r="P35" i="10" s="1"/>
  <c r="P47" i="8"/>
  <c r="P36" i="10" s="1"/>
  <c r="P48" i="8"/>
  <c r="P37" i="10" s="1"/>
  <c r="P49" i="8"/>
  <c r="P39" i="10" s="1"/>
  <c r="P50" i="8"/>
  <c r="P40" i="10" s="1"/>
  <c r="P29" i="8"/>
  <c r="P18" i="10" s="1"/>
  <c r="F4" i="8"/>
  <c r="E41" i="11" l="1"/>
  <c r="E41" i="23"/>
  <c r="E10" i="23"/>
  <c r="E10" i="11"/>
  <c r="F48" i="10"/>
  <c r="E71" i="11"/>
  <c r="E71" i="23"/>
  <c r="G4" i="8"/>
  <c r="G21" i="10"/>
  <c r="L18" i="8"/>
  <c r="G25" i="10"/>
  <c r="M19" i="6"/>
  <c r="V5" i="15"/>
  <c r="V5" i="7"/>
  <c r="H4" i="10"/>
  <c r="G20" i="10"/>
  <c r="M16" i="8"/>
  <c r="F39" i="10"/>
  <c r="G28" i="10"/>
  <c r="G35" i="10"/>
  <c r="F32" i="10"/>
  <c r="F26" i="10"/>
  <c r="G30" i="10"/>
  <c r="G23" i="10"/>
  <c r="G36" i="10"/>
  <c r="G18" i="10"/>
  <c r="G24" i="10"/>
  <c r="F34" i="10"/>
  <c r="G39" i="10"/>
  <c r="G31" i="10"/>
  <c r="F28" i="10"/>
  <c r="F22" i="10"/>
  <c r="G26" i="10"/>
  <c r="F37" i="10"/>
  <c r="F33" i="10"/>
  <c r="F29" i="10"/>
  <c r="F25" i="10"/>
  <c r="F21" i="10"/>
  <c r="G32" i="10"/>
  <c r="F40" i="10"/>
  <c r="F35" i="10"/>
  <c r="F31" i="10"/>
  <c r="F27" i="10"/>
  <c r="F23" i="10"/>
  <c r="F18" i="10"/>
  <c r="G40" i="10"/>
  <c r="F36" i="10"/>
  <c r="F30" i="10"/>
  <c r="G34" i="10"/>
  <c r="G37" i="10"/>
  <c r="G29" i="10"/>
  <c r="G27" i="10"/>
  <c r="F24" i="10"/>
  <c r="G22" i="10"/>
  <c r="F43" i="23" l="1"/>
  <c r="F43" i="11"/>
  <c r="F12" i="23"/>
  <c r="F12" i="11"/>
  <c r="E45" i="11"/>
  <c r="E45" i="23"/>
  <c r="E14" i="23"/>
  <c r="E14" i="11"/>
  <c r="E56" i="11"/>
  <c r="E56" i="23"/>
  <c r="E25" i="23"/>
  <c r="E25" i="11"/>
  <c r="F48" i="23"/>
  <c r="F48" i="11"/>
  <c r="F17" i="23"/>
  <c r="F17" i="11"/>
  <c r="E51" i="23"/>
  <c r="E51" i="11"/>
  <c r="E20" i="11"/>
  <c r="E20" i="23"/>
  <c r="E44" i="23"/>
  <c r="E44" i="11"/>
  <c r="E13" i="23"/>
  <c r="E13" i="11"/>
  <c r="E61" i="11"/>
  <c r="E61" i="23"/>
  <c r="E30" i="23"/>
  <c r="E30" i="11"/>
  <c r="E50" i="23"/>
  <c r="E50" i="11"/>
  <c r="E19" i="23"/>
  <c r="E19" i="11"/>
  <c r="E43" i="11"/>
  <c r="E43" i="23"/>
  <c r="E12" i="23"/>
  <c r="E12" i="11"/>
  <c r="E55" i="23"/>
  <c r="E55" i="11"/>
  <c r="E24" i="11"/>
  <c r="E24" i="23"/>
  <c r="F44" i="23"/>
  <c r="F44" i="11"/>
  <c r="F13" i="11"/>
  <c r="F13" i="23"/>
  <c r="F56" i="23"/>
  <c r="F56" i="11"/>
  <c r="F25" i="11"/>
  <c r="F25" i="23"/>
  <c r="F41" i="23"/>
  <c r="F41" i="11"/>
  <c r="F10" i="23"/>
  <c r="F10" i="11"/>
  <c r="F61" i="23"/>
  <c r="F61" i="11"/>
  <c r="F30" i="23"/>
  <c r="F30" i="11"/>
  <c r="E42" i="23"/>
  <c r="E42" i="11"/>
  <c r="E11" i="23"/>
  <c r="E11" i="11"/>
  <c r="F52" i="23"/>
  <c r="F52" i="11"/>
  <c r="F21" i="11"/>
  <c r="F21" i="23"/>
  <c r="E39" i="23"/>
  <c r="E39" i="11"/>
  <c r="E8" i="23"/>
  <c r="E8" i="11"/>
  <c r="F50" i="23"/>
  <c r="F50" i="11"/>
  <c r="F19" i="23"/>
  <c r="F19" i="11"/>
  <c r="E57" i="23"/>
  <c r="E57" i="11"/>
  <c r="E26" i="11"/>
  <c r="E26" i="23"/>
  <c r="E48" i="23"/>
  <c r="E48" i="11"/>
  <c r="E17" i="23"/>
  <c r="E17" i="11"/>
  <c r="F53" i="23"/>
  <c r="F53" i="11"/>
  <c r="F22" i="23"/>
  <c r="F22" i="11"/>
  <c r="E54" i="23"/>
  <c r="E54" i="11"/>
  <c r="E23" i="23"/>
  <c r="E23" i="11"/>
  <c r="E65" i="23"/>
  <c r="E49" i="23" s="1"/>
  <c r="E65" i="11"/>
  <c r="E49" i="11" s="1"/>
  <c r="E35" i="23"/>
  <c r="E18" i="23" s="1"/>
  <c r="E35" i="11"/>
  <c r="E18" i="11" s="1"/>
  <c r="F45" i="23"/>
  <c r="F45" i="11"/>
  <c r="F14" i="23"/>
  <c r="F14" i="11"/>
  <c r="F51" i="23"/>
  <c r="F51" i="11"/>
  <c r="F20" i="23"/>
  <c r="F20" i="11"/>
  <c r="F65" i="23"/>
  <c r="F49" i="23" s="1"/>
  <c r="F65" i="11"/>
  <c r="F49" i="11" s="1"/>
  <c r="F35" i="23"/>
  <c r="F18" i="23" s="1"/>
  <c r="F35" i="11"/>
  <c r="F18" i="11" s="1"/>
  <c r="F46" i="11"/>
  <c r="F46" i="23"/>
  <c r="F15" i="23"/>
  <c r="F15" i="11"/>
  <c r="F58" i="11"/>
  <c r="F58" i="23"/>
  <c r="F27" i="11"/>
  <c r="F27" i="23"/>
  <c r="E52" i="23"/>
  <c r="E52" i="11"/>
  <c r="E21" i="23"/>
  <c r="E21" i="11"/>
  <c r="E58" i="23"/>
  <c r="E58" i="11"/>
  <c r="E27" i="23"/>
  <c r="E27" i="11"/>
  <c r="F39" i="23"/>
  <c r="F39" i="11"/>
  <c r="F8" i="23"/>
  <c r="F8" i="11"/>
  <c r="E60" i="23"/>
  <c r="E60" i="11"/>
  <c r="E29" i="23"/>
  <c r="E29" i="11"/>
  <c r="F55" i="23"/>
  <c r="F55" i="11"/>
  <c r="F24" i="23"/>
  <c r="F24" i="11"/>
  <c r="E46" i="23"/>
  <c r="E46" i="11"/>
  <c r="E15" i="23"/>
  <c r="E15" i="11"/>
  <c r="F60" i="23"/>
  <c r="F60" i="11"/>
  <c r="F29" i="11"/>
  <c r="F29" i="23"/>
  <c r="F57" i="23"/>
  <c r="F57" i="11"/>
  <c r="F26" i="23"/>
  <c r="F26" i="11"/>
  <c r="E53" i="23"/>
  <c r="E53" i="11"/>
  <c r="E22" i="11"/>
  <c r="E22" i="23"/>
  <c r="F42" i="23"/>
  <c r="F42" i="11"/>
  <c r="F11" i="23"/>
  <c r="F11" i="11"/>
  <c r="E95" i="23"/>
  <c r="E79" i="23" s="1"/>
  <c r="E95" i="11"/>
  <c r="E79" i="11" s="1"/>
  <c r="F95" i="23"/>
  <c r="F79" i="23" s="1"/>
  <c r="F95" i="11"/>
  <c r="F79" i="11" s="1"/>
  <c r="E94" i="23"/>
  <c r="E77" i="23" s="1"/>
  <c r="E94" i="11"/>
  <c r="E77" i="11" s="1"/>
  <c r="F94" i="23"/>
  <c r="F77" i="23" s="1"/>
  <c r="F94" i="11"/>
  <c r="F77" i="11" s="1"/>
  <c r="G48" i="10"/>
  <c r="F80" i="11"/>
  <c r="F80" i="23"/>
  <c r="E74" i="11"/>
  <c r="E74" i="23"/>
  <c r="E80" i="11"/>
  <c r="E80" i="23"/>
  <c r="E85" i="23"/>
  <c r="E85" i="11"/>
  <c r="E83" i="11"/>
  <c r="E83" i="23"/>
  <c r="E78" i="11"/>
  <c r="E78" i="23"/>
  <c r="E84" i="11"/>
  <c r="E84" i="23"/>
  <c r="F75" i="11"/>
  <c r="F75" i="23"/>
  <c r="E75" i="11"/>
  <c r="E75" i="23"/>
  <c r="F91" i="11"/>
  <c r="F91" i="23"/>
  <c r="E72" i="11"/>
  <c r="E72" i="23"/>
  <c r="E88" i="11"/>
  <c r="E88" i="23"/>
  <c r="F69" i="11"/>
  <c r="F69" i="23"/>
  <c r="F78" i="11"/>
  <c r="F78" i="23"/>
  <c r="F85" i="11"/>
  <c r="F85" i="23"/>
  <c r="E69" i="11"/>
  <c r="E69" i="23"/>
  <c r="E86" i="11"/>
  <c r="E86" i="23"/>
  <c r="E76" i="11"/>
  <c r="E76" i="23"/>
  <c r="F90" i="11"/>
  <c r="F90" i="23"/>
  <c r="F87" i="11"/>
  <c r="F87" i="23"/>
  <c r="E90" i="11"/>
  <c r="E90" i="23"/>
  <c r="F71" i="11"/>
  <c r="F71" i="23"/>
  <c r="E81" i="11"/>
  <c r="E81" i="23"/>
  <c r="E91" i="11"/>
  <c r="E91" i="23"/>
  <c r="E73" i="11"/>
  <c r="E73" i="23"/>
  <c r="F72" i="11"/>
  <c r="F72" i="23"/>
  <c r="F73" i="11"/>
  <c r="F73" i="23"/>
  <c r="E87" i="11"/>
  <c r="E87" i="23"/>
  <c r="F83" i="11"/>
  <c r="F83" i="23"/>
  <c r="F74" i="11"/>
  <c r="F74" i="23"/>
  <c r="F86" i="11"/>
  <c r="F86" i="23"/>
  <c r="F76" i="11"/>
  <c r="F76" i="23"/>
  <c r="F88" i="11"/>
  <c r="F88" i="23"/>
  <c r="E82" i="11"/>
  <c r="E82" i="23"/>
  <c r="F82" i="11"/>
  <c r="F82" i="23"/>
  <c r="F81" i="11"/>
  <c r="F81" i="23"/>
  <c r="G20" i="8"/>
  <c r="F19" i="10"/>
  <c r="H4" i="8"/>
  <c r="G49" i="10"/>
  <c r="H30" i="10"/>
  <c r="H41" i="10"/>
  <c r="L19" i="8"/>
  <c r="M18" i="8"/>
  <c r="H28" i="10"/>
  <c r="G53" i="10"/>
  <c r="W5" i="7"/>
  <c r="W5" i="15"/>
  <c r="H26" i="10"/>
  <c r="H37" i="10"/>
  <c r="H34" i="10"/>
  <c r="H23" i="10"/>
  <c r="H29" i="10"/>
  <c r="H35" i="10"/>
  <c r="H40" i="10"/>
  <c r="I4" i="10"/>
  <c r="I41" i="10" s="1"/>
  <c r="H20" i="10"/>
  <c r="H32" i="10"/>
  <c r="H31" i="10"/>
  <c r="H25" i="10"/>
  <c r="H39" i="10"/>
  <c r="H18" i="10"/>
  <c r="H24" i="10"/>
  <c r="H21" i="10"/>
  <c r="H27" i="10"/>
  <c r="H36" i="10"/>
  <c r="H22" i="10"/>
  <c r="N16" i="8"/>
  <c r="G65" i="10"/>
  <c r="F61" i="10"/>
  <c r="G66" i="10"/>
  <c r="G52" i="10"/>
  <c r="F60" i="10"/>
  <c r="G46" i="10"/>
  <c r="F66" i="10"/>
  <c r="G59" i="10"/>
  <c r="F62" i="10"/>
  <c r="G63" i="10"/>
  <c r="G50" i="10"/>
  <c r="G55" i="10"/>
  <c r="F51" i="10"/>
  <c r="F65" i="10"/>
  <c r="F58" i="10"/>
  <c r="F59" i="10"/>
  <c r="F54" i="10"/>
  <c r="F63" i="10"/>
  <c r="F67" i="10"/>
  <c r="F49" i="10"/>
  <c r="G67" i="10"/>
  <c r="G64" i="10"/>
  <c r="G51" i="10"/>
  <c r="G57" i="10"/>
  <c r="F46" i="10"/>
  <c r="F53" i="10"/>
  <c r="G56" i="10"/>
  <c r="G60" i="10"/>
  <c r="F56" i="10"/>
  <c r="F55" i="10"/>
  <c r="F50" i="10"/>
  <c r="F52" i="10"/>
  <c r="G62" i="10"/>
  <c r="F64" i="10"/>
  <c r="F57" i="10"/>
  <c r="G54" i="10"/>
  <c r="G58" i="10"/>
  <c r="L27" i="7"/>
  <c r="L31" i="7" s="1"/>
  <c r="G45" i="23" l="1"/>
  <c r="G45" i="11"/>
  <c r="G14" i="23"/>
  <c r="G14" i="11"/>
  <c r="G55" i="23"/>
  <c r="G55" i="11"/>
  <c r="G24" i="23"/>
  <c r="G24" i="11"/>
  <c r="G39" i="23"/>
  <c r="G39" i="11"/>
  <c r="G8" i="23"/>
  <c r="G8" i="11"/>
  <c r="G56" i="23"/>
  <c r="G56" i="11"/>
  <c r="G25" i="11"/>
  <c r="G25" i="23"/>
  <c r="E40" i="23"/>
  <c r="E40" i="11"/>
  <c r="E9" i="23"/>
  <c r="E9" i="11"/>
  <c r="G57" i="23"/>
  <c r="G57" i="11"/>
  <c r="G26" i="23"/>
  <c r="G26" i="11"/>
  <c r="G53" i="23"/>
  <c r="G53" i="11"/>
  <c r="G22" i="23"/>
  <c r="G22" i="11"/>
  <c r="G58" i="23"/>
  <c r="G58" i="11"/>
  <c r="G27" i="11"/>
  <c r="G27" i="23"/>
  <c r="G48" i="11"/>
  <c r="G48" i="23"/>
  <c r="G17" i="23"/>
  <c r="G17" i="11"/>
  <c r="G60" i="11"/>
  <c r="G60" i="23"/>
  <c r="G29" i="23"/>
  <c r="G29" i="11"/>
  <c r="G41" i="23"/>
  <c r="G41" i="11"/>
  <c r="G10" i="23"/>
  <c r="G10" i="11"/>
  <c r="G50" i="11"/>
  <c r="G50" i="23"/>
  <c r="G19" i="11"/>
  <c r="G19" i="23"/>
  <c r="G65" i="23"/>
  <c r="G49" i="23" s="1"/>
  <c r="G65" i="11"/>
  <c r="G49" i="11" s="1"/>
  <c r="G35" i="23"/>
  <c r="G18" i="23" s="1"/>
  <c r="G35" i="11"/>
  <c r="G18" i="11" s="1"/>
  <c r="G51" i="11"/>
  <c r="G51" i="23"/>
  <c r="G20" i="23"/>
  <c r="G20" i="11"/>
  <c r="G43" i="23"/>
  <c r="G43" i="11"/>
  <c r="G12" i="23"/>
  <c r="G12" i="11"/>
  <c r="G52" i="23"/>
  <c r="G52" i="11"/>
  <c r="G21" i="11"/>
  <c r="G21" i="23"/>
  <c r="G61" i="23"/>
  <c r="G61" i="11"/>
  <c r="G30" i="23"/>
  <c r="G30" i="11"/>
  <c r="G42" i="23"/>
  <c r="G42" i="11"/>
  <c r="G11" i="23"/>
  <c r="G11" i="11"/>
  <c r="G46" i="11"/>
  <c r="G46" i="23"/>
  <c r="G15" i="23"/>
  <c r="G15" i="11"/>
  <c r="G44" i="11"/>
  <c r="G44" i="23"/>
  <c r="G13" i="23"/>
  <c r="G13" i="11"/>
  <c r="G94" i="23"/>
  <c r="G77" i="23" s="1"/>
  <c r="G94" i="11"/>
  <c r="G77" i="11" s="1"/>
  <c r="G95" i="23"/>
  <c r="G79" i="23" s="1"/>
  <c r="G95" i="11"/>
  <c r="G79" i="11" s="1"/>
  <c r="H48" i="10"/>
  <c r="E70" i="11"/>
  <c r="E70" i="23"/>
  <c r="E92" i="23" s="1"/>
  <c r="D29" i="25" s="1"/>
  <c r="F47" i="10"/>
  <c r="F68" i="10" s="1"/>
  <c r="G90" i="11"/>
  <c r="G90" i="23"/>
  <c r="G80" i="23"/>
  <c r="G80" i="11"/>
  <c r="G72" i="23"/>
  <c r="G72" i="11"/>
  <c r="G76" i="11"/>
  <c r="G76" i="23"/>
  <c r="G74" i="11"/>
  <c r="G74" i="23"/>
  <c r="H56" i="10"/>
  <c r="G75" i="11"/>
  <c r="G75" i="23"/>
  <c r="G91" i="11"/>
  <c r="G91" i="23"/>
  <c r="G85" i="11"/>
  <c r="G85" i="23"/>
  <c r="G69" i="23"/>
  <c r="G69" i="11"/>
  <c r="G83" i="11"/>
  <c r="G83" i="23"/>
  <c r="G86" i="11"/>
  <c r="G86" i="23"/>
  <c r="G88" i="11"/>
  <c r="G88" i="23"/>
  <c r="G78" i="11"/>
  <c r="G78" i="23"/>
  <c r="G71" i="11"/>
  <c r="G71" i="23"/>
  <c r="G73" i="11"/>
  <c r="G73" i="23"/>
  <c r="G87" i="11"/>
  <c r="G87" i="23"/>
  <c r="G82" i="11"/>
  <c r="G82" i="23"/>
  <c r="G81" i="11"/>
  <c r="G81" i="23"/>
  <c r="H20" i="8"/>
  <c r="G33" i="10"/>
  <c r="I4" i="8"/>
  <c r="H58" i="10"/>
  <c r="H53" i="10"/>
  <c r="H52" i="10"/>
  <c r="H64" i="10"/>
  <c r="H57" i="10"/>
  <c r="H60" i="10"/>
  <c r="H62" i="10"/>
  <c r="H49" i="10"/>
  <c r="M19" i="8"/>
  <c r="H63" i="10"/>
  <c r="H67" i="10"/>
  <c r="H51" i="10"/>
  <c r="H59" i="10"/>
  <c r="H55" i="10"/>
  <c r="H46" i="10"/>
  <c r="J4" i="10"/>
  <c r="J41" i="10" s="1"/>
  <c r="I20" i="10"/>
  <c r="I35" i="10"/>
  <c r="I40" i="10"/>
  <c r="I34" i="10"/>
  <c r="I31" i="10"/>
  <c r="I39" i="10"/>
  <c r="I32" i="10"/>
  <c r="I29" i="10"/>
  <c r="I22" i="10"/>
  <c r="I24" i="10"/>
  <c r="I23" i="10"/>
  <c r="I18" i="10"/>
  <c r="I21" i="10"/>
  <c r="I36" i="10"/>
  <c r="I28" i="10"/>
  <c r="I37" i="10"/>
  <c r="I27" i="10"/>
  <c r="I30" i="10"/>
  <c r="I25" i="10"/>
  <c r="I26" i="10"/>
  <c r="H65" i="10"/>
  <c r="H50" i="10"/>
  <c r="H66" i="10"/>
  <c r="H54" i="10"/>
  <c r="H55" i="23" l="1"/>
  <c r="H55" i="11"/>
  <c r="H24" i="11"/>
  <c r="H24" i="23"/>
  <c r="H46" i="23"/>
  <c r="H46" i="11"/>
  <c r="H15" i="23"/>
  <c r="H15" i="11"/>
  <c r="H51" i="23"/>
  <c r="H51" i="11"/>
  <c r="H20" i="11"/>
  <c r="H20" i="23"/>
  <c r="H57" i="11"/>
  <c r="H57" i="23"/>
  <c r="H26" i="11"/>
  <c r="H26" i="23"/>
  <c r="H45" i="23"/>
  <c r="H45" i="11"/>
  <c r="H14" i="23"/>
  <c r="H14" i="11"/>
  <c r="H60" i="23"/>
  <c r="H60" i="11"/>
  <c r="H29" i="23"/>
  <c r="H29" i="11"/>
  <c r="H56" i="23"/>
  <c r="H56" i="11"/>
  <c r="H25" i="23"/>
  <c r="H25" i="11"/>
  <c r="H48" i="23"/>
  <c r="H48" i="11"/>
  <c r="H17" i="23"/>
  <c r="H17" i="11"/>
  <c r="H42" i="23"/>
  <c r="H42" i="11"/>
  <c r="H11" i="23"/>
  <c r="H11" i="11"/>
  <c r="H43" i="23"/>
  <c r="H43" i="11"/>
  <c r="H12" i="23"/>
  <c r="H12" i="11"/>
  <c r="H52" i="23"/>
  <c r="H52" i="11"/>
  <c r="H21" i="23"/>
  <c r="H21" i="11"/>
  <c r="H41" i="11"/>
  <c r="H41" i="23"/>
  <c r="H10" i="11"/>
  <c r="H10" i="23"/>
  <c r="H39" i="23"/>
  <c r="H39" i="11"/>
  <c r="H8" i="23"/>
  <c r="H8" i="11"/>
  <c r="H58" i="23"/>
  <c r="H58" i="11"/>
  <c r="H27" i="23"/>
  <c r="H27" i="11"/>
  <c r="H50" i="11"/>
  <c r="H50" i="23"/>
  <c r="H19" i="23"/>
  <c r="H19" i="11"/>
  <c r="H65" i="23"/>
  <c r="H49" i="23" s="1"/>
  <c r="H65" i="11"/>
  <c r="H49" i="11" s="1"/>
  <c r="H35" i="23"/>
  <c r="H18" i="23" s="1"/>
  <c r="H35" i="11"/>
  <c r="H18" i="11" s="1"/>
  <c r="H44" i="23"/>
  <c r="H44" i="11"/>
  <c r="H13" i="23"/>
  <c r="H13" i="11"/>
  <c r="H53" i="11"/>
  <c r="H53" i="23"/>
  <c r="H22" i="11"/>
  <c r="H22" i="23"/>
  <c r="H61" i="11"/>
  <c r="H61" i="23"/>
  <c r="H30" i="23"/>
  <c r="H30" i="11"/>
  <c r="F54" i="11"/>
  <c r="F54" i="23"/>
  <c r="F23" i="11"/>
  <c r="F23" i="23"/>
  <c r="H95" i="23"/>
  <c r="H79" i="23" s="1"/>
  <c r="H95" i="11"/>
  <c r="H79" i="11" s="1"/>
  <c r="H94" i="23"/>
  <c r="H77" i="23" s="1"/>
  <c r="H94" i="11"/>
  <c r="H77" i="11" s="1"/>
  <c r="I48" i="10"/>
  <c r="F84" i="11"/>
  <c r="G61" i="10"/>
  <c r="F84" i="23"/>
  <c r="H72" i="11"/>
  <c r="H72" i="23"/>
  <c r="H82" i="11"/>
  <c r="H82" i="23"/>
  <c r="H88" i="11"/>
  <c r="H88" i="23"/>
  <c r="H85" i="11"/>
  <c r="H85" i="23"/>
  <c r="H76" i="11"/>
  <c r="H76" i="23"/>
  <c r="H83" i="11"/>
  <c r="H83" i="23"/>
  <c r="H91" i="11"/>
  <c r="H91" i="23"/>
  <c r="H81" i="11"/>
  <c r="H81" i="23"/>
  <c r="H87" i="23"/>
  <c r="H87" i="11"/>
  <c r="H75" i="11"/>
  <c r="H75" i="23"/>
  <c r="H90" i="11"/>
  <c r="H90" i="23"/>
  <c r="H78" i="11"/>
  <c r="H78" i="23"/>
  <c r="H73" i="11"/>
  <c r="H73" i="23"/>
  <c r="H86" i="11"/>
  <c r="H86" i="23"/>
  <c r="H69" i="11"/>
  <c r="H69" i="23"/>
  <c r="H80" i="11"/>
  <c r="H80" i="23"/>
  <c r="H71" i="11"/>
  <c r="H71" i="23"/>
  <c r="H74" i="11"/>
  <c r="H74" i="23"/>
  <c r="G19" i="10"/>
  <c r="H33" i="10"/>
  <c r="I20" i="8"/>
  <c r="J4" i="8"/>
  <c r="N18" i="8"/>
  <c r="N19" i="8"/>
  <c r="I64" i="10"/>
  <c r="I67" i="10"/>
  <c r="I54" i="10"/>
  <c r="I65" i="10"/>
  <c r="I49" i="10"/>
  <c r="I52" i="10"/>
  <c r="I66" i="10"/>
  <c r="I55" i="10"/>
  <c r="I60" i="10"/>
  <c r="K4" i="10"/>
  <c r="K41" i="10" s="1"/>
  <c r="J20" i="10"/>
  <c r="J40" i="10"/>
  <c r="J26" i="10"/>
  <c r="J25" i="10"/>
  <c r="J22" i="10"/>
  <c r="J23" i="10"/>
  <c r="J32" i="10"/>
  <c r="J35" i="10"/>
  <c r="J37" i="10"/>
  <c r="J28" i="10"/>
  <c r="J18" i="10"/>
  <c r="J30" i="10"/>
  <c r="J31" i="10"/>
  <c r="J24" i="10"/>
  <c r="J21" i="10"/>
  <c r="J29" i="10"/>
  <c r="J39" i="10"/>
  <c r="J34" i="10"/>
  <c r="J36" i="10"/>
  <c r="J27" i="10"/>
  <c r="I53" i="10"/>
  <c r="I46" i="10"/>
  <c r="I50" i="10"/>
  <c r="I59" i="10"/>
  <c r="I63" i="10"/>
  <c r="I51" i="10"/>
  <c r="I58" i="10"/>
  <c r="I56" i="10"/>
  <c r="I57" i="10"/>
  <c r="I62" i="10"/>
  <c r="O16" i="8"/>
  <c r="O19" i="8"/>
  <c r="I39" i="23" l="1"/>
  <c r="I39" i="11"/>
  <c r="I8" i="11"/>
  <c r="I8" i="23"/>
  <c r="I55" i="23"/>
  <c r="I55" i="11"/>
  <c r="I24" i="11"/>
  <c r="I24" i="23"/>
  <c r="I65" i="11"/>
  <c r="I49" i="11" s="1"/>
  <c r="I65" i="23"/>
  <c r="I49" i="23" s="1"/>
  <c r="I35" i="23"/>
  <c r="I18" i="23" s="1"/>
  <c r="I35" i="11"/>
  <c r="I18" i="11" s="1"/>
  <c r="I61" i="23"/>
  <c r="I61" i="11"/>
  <c r="I30" i="23"/>
  <c r="I30" i="11"/>
  <c r="G54" i="23"/>
  <c r="G54" i="11"/>
  <c r="G23" i="11"/>
  <c r="G23" i="23"/>
  <c r="I60" i="23"/>
  <c r="I60" i="11"/>
  <c r="I29" i="23"/>
  <c r="I29" i="11"/>
  <c r="I43" i="11"/>
  <c r="I43" i="23"/>
  <c r="I12" i="23"/>
  <c r="I12" i="11"/>
  <c r="I57" i="23"/>
  <c r="I57" i="11"/>
  <c r="I26" i="11"/>
  <c r="I26" i="23"/>
  <c r="I42" i="23"/>
  <c r="I42" i="11"/>
  <c r="I11" i="23"/>
  <c r="I11" i="11"/>
  <c r="I53" i="23"/>
  <c r="I53" i="11"/>
  <c r="I22" i="11"/>
  <c r="I22" i="23"/>
  <c r="I45" i="23"/>
  <c r="I45" i="11"/>
  <c r="I14" i="23"/>
  <c r="I14" i="11"/>
  <c r="I44" i="23"/>
  <c r="I44" i="11"/>
  <c r="I13" i="23"/>
  <c r="I13" i="11"/>
  <c r="I52" i="23"/>
  <c r="I52" i="11"/>
  <c r="I21" i="23"/>
  <c r="I21" i="11"/>
  <c r="I58" i="11"/>
  <c r="I58" i="23"/>
  <c r="I27" i="23"/>
  <c r="I27" i="11"/>
  <c r="I41" i="11"/>
  <c r="I41" i="23"/>
  <c r="I10" i="23"/>
  <c r="I10" i="11"/>
  <c r="F40" i="23"/>
  <c r="F40" i="11"/>
  <c r="F9" i="23"/>
  <c r="F9" i="11"/>
  <c r="I48" i="23"/>
  <c r="I48" i="11"/>
  <c r="I17" i="23"/>
  <c r="I17" i="11"/>
  <c r="I50" i="23"/>
  <c r="I50" i="11"/>
  <c r="I19" i="23"/>
  <c r="I19" i="11"/>
  <c r="I51" i="23"/>
  <c r="I51" i="11"/>
  <c r="I20" i="11"/>
  <c r="I20" i="23"/>
  <c r="I56" i="23"/>
  <c r="I56" i="11"/>
  <c r="I25" i="23"/>
  <c r="I25" i="11"/>
  <c r="I46" i="23"/>
  <c r="I46" i="11"/>
  <c r="I15" i="23"/>
  <c r="I15" i="11"/>
  <c r="I94" i="23"/>
  <c r="I77" i="23" s="1"/>
  <c r="I94" i="11"/>
  <c r="I77" i="11" s="1"/>
  <c r="I95" i="23"/>
  <c r="I79" i="23" s="1"/>
  <c r="I95" i="11"/>
  <c r="I79" i="11" s="1"/>
  <c r="G47" i="10"/>
  <c r="J48" i="10"/>
  <c r="G84" i="23"/>
  <c r="G84" i="11"/>
  <c r="H61" i="10"/>
  <c r="I87" i="11"/>
  <c r="I87" i="23"/>
  <c r="I69" i="11"/>
  <c r="I69" i="23"/>
  <c r="I76" i="11"/>
  <c r="I76" i="23"/>
  <c r="I75" i="23"/>
  <c r="I75" i="11"/>
  <c r="I82" i="11"/>
  <c r="I82" i="23"/>
  <c r="I88" i="11"/>
  <c r="I88" i="23"/>
  <c r="I91" i="11"/>
  <c r="I91" i="23"/>
  <c r="F70" i="11"/>
  <c r="F70" i="23"/>
  <c r="I78" i="11"/>
  <c r="I78" i="23"/>
  <c r="I80" i="11"/>
  <c r="I80" i="23"/>
  <c r="I81" i="11"/>
  <c r="I81" i="23"/>
  <c r="I86" i="11"/>
  <c r="I86" i="23"/>
  <c r="I73" i="11"/>
  <c r="I73" i="23"/>
  <c r="I71" i="11"/>
  <c r="I71" i="23"/>
  <c r="I72" i="11"/>
  <c r="I72" i="23"/>
  <c r="I83" i="23"/>
  <c r="I83" i="11"/>
  <c r="I85" i="11"/>
  <c r="I85" i="23"/>
  <c r="I90" i="11"/>
  <c r="I90" i="23"/>
  <c r="I74" i="11"/>
  <c r="I74" i="23"/>
  <c r="H19" i="10"/>
  <c r="J20" i="8"/>
  <c r="I33" i="10"/>
  <c r="K4" i="8"/>
  <c r="O18" i="8"/>
  <c r="J66" i="10"/>
  <c r="J59" i="10"/>
  <c r="J64" i="10"/>
  <c r="J57" i="10"/>
  <c r="J65" i="10"/>
  <c r="J51" i="10"/>
  <c r="J67" i="10"/>
  <c r="J55" i="10"/>
  <c r="J56" i="10"/>
  <c r="J54" i="10"/>
  <c r="J62" i="10"/>
  <c r="J49" i="10"/>
  <c r="J58" i="10"/>
  <c r="J63" i="10"/>
  <c r="J50" i="10"/>
  <c r="J52" i="10"/>
  <c r="J46" i="10"/>
  <c r="J60" i="10"/>
  <c r="J53" i="10"/>
  <c r="L4" i="10"/>
  <c r="L41" i="10" s="1"/>
  <c r="K20" i="10"/>
  <c r="K27" i="10"/>
  <c r="K32" i="10"/>
  <c r="K23" i="10"/>
  <c r="K24" i="10"/>
  <c r="K39" i="10"/>
  <c r="K40" i="10"/>
  <c r="K29" i="10"/>
  <c r="K25" i="10"/>
  <c r="K26" i="10"/>
  <c r="K28" i="10"/>
  <c r="K18" i="10"/>
  <c r="K35" i="10"/>
  <c r="K34" i="10"/>
  <c r="K21" i="10"/>
  <c r="K30" i="10"/>
  <c r="K22" i="10"/>
  <c r="K31" i="10"/>
  <c r="K36" i="10"/>
  <c r="K37" i="10"/>
  <c r="J39" i="11" l="1"/>
  <c r="J39" i="23"/>
  <c r="J8" i="23"/>
  <c r="J8" i="11"/>
  <c r="J58" i="23"/>
  <c r="J58" i="11"/>
  <c r="J27" i="11"/>
  <c r="J27" i="23"/>
  <c r="J50" i="23"/>
  <c r="J50" i="11"/>
  <c r="J19" i="23"/>
  <c r="J19" i="11"/>
  <c r="G40" i="11"/>
  <c r="G40" i="23"/>
  <c r="G9" i="23"/>
  <c r="G9" i="11"/>
  <c r="J57" i="23"/>
  <c r="J57" i="11"/>
  <c r="J26" i="23"/>
  <c r="J26" i="11"/>
  <c r="J42" i="23"/>
  <c r="J42" i="11"/>
  <c r="J11" i="23"/>
  <c r="J11" i="11"/>
  <c r="J65" i="23"/>
  <c r="J49" i="23" s="1"/>
  <c r="J65" i="11"/>
  <c r="J49" i="11" s="1"/>
  <c r="J35" i="23"/>
  <c r="J18" i="23" s="1"/>
  <c r="J35" i="11"/>
  <c r="J18" i="11" s="1"/>
  <c r="J61" i="11"/>
  <c r="J61" i="23"/>
  <c r="J30" i="23"/>
  <c r="J30" i="11"/>
  <c r="J53" i="23"/>
  <c r="J53" i="11"/>
  <c r="J22" i="23"/>
  <c r="J22" i="11"/>
  <c r="J55" i="23"/>
  <c r="J55" i="11"/>
  <c r="J24" i="23"/>
  <c r="J24" i="11"/>
  <c r="J48" i="11"/>
  <c r="J48" i="23"/>
  <c r="J17" i="23"/>
  <c r="J17" i="11"/>
  <c r="H54" i="23"/>
  <c r="H54" i="11"/>
  <c r="H23" i="23"/>
  <c r="H23" i="11"/>
  <c r="J51" i="23"/>
  <c r="J51" i="11"/>
  <c r="J20" i="23"/>
  <c r="J20" i="11"/>
  <c r="J44" i="11"/>
  <c r="J44" i="23"/>
  <c r="J13" i="23"/>
  <c r="J13" i="11"/>
  <c r="J52" i="23"/>
  <c r="J52" i="11"/>
  <c r="J21" i="11"/>
  <c r="J21" i="23"/>
  <c r="J60" i="11"/>
  <c r="J60" i="23"/>
  <c r="J29" i="11"/>
  <c r="J29" i="23"/>
  <c r="J43" i="23"/>
  <c r="J43" i="11"/>
  <c r="J12" i="23"/>
  <c r="J12" i="11"/>
  <c r="J56" i="11"/>
  <c r="J56" i="23"/>
  <c r="J25" i="11"/>
  <c r="J25" i="23"/>
  <c r="J46" i="23"/>
  <c r="J46" i="11"/>
  <c r="J15" i="23"/>
  <c r="J15" i="11"/>
  <c r="J45" i="23"/>
  <c r="J45" i="11"/>
  <c r="J14" i="23"/>
  <c r="J14" i="11"/>
  <c r="J41" i="23"/>
  <c r="J41" i="11"/>
  <c r="J10" i="23"/>
  <c r="J10" i="11"/>
  <c r="J95" i="23"/>
  <c r="J79" i="23" s="1"/>
  <c r="J95" i="11"/>
  <c r="J79" i="11" s="1"/>
  <c r="J94" i="23"/>
  <c r="J77" i="23" s="1"/>
  <c r="J94" i="11"/>
  <c r="J77" i="11" s="1"/>
  <c r="K48" i="10"/>
  <c r="H47" i="10"/>
  <c r="H84" i="11"/>
  <c r="I61" i="10"/>
  <c r="H84" i="23"/>
  <c r="J85" i="11"/>
  <c r="J85" i="23"/>
  <c r="J90" i="11"/>
  <c r="J90" i="23"/>
  <c r="J73" i="11"/>
  <c r="J73" i="23"/>
  <c r="J76" i="11"/>
  <c r="J76" i="23"/>
  <c r="J78" i="11"/>
  <c r="J78" i="23"/>
  <c r="J88" i="11"/>
  <c r="J88" i="23"/>
  <c r="J69" i="11"/>
  <c r="J69" i="23"/>
  <c r="J80" i="11"/>
  <c r="J80" i="23"/>
  <c r="J74" i="11"/>
  <c r="J74" i="23"/>
  <c r="J87" i="11"/>
  <c r="J87" i="23"/>
  <c r="J72" i="11"/>
  <c r="J72" i="23"/>
  <c r="J91" i="11"/>
  <c r="J91" i="23"/>
  <c r="J82" i="11"/>
  <c r="J82" i="23"/>
  <c r="J83" i="11"/>
  <c r="J83" i="23"/>
  <c r="J86" i="23"/>
  <c r="J86" i="11"/>
  <c r="J75" i="11"/>
  <c r="J75" i="23"/>
  <c r="G70" i="11"/>
  <c r="G70" i="23"/>
  <c r="J81" i="11"/>
  <c r="J81" i="23"/>
  <c r="J71" i="11"/>
  <c r="J71" i="23"/>
  <c r="F92" i="23"/>
  <c r="E29" i="25" s="1"/>
  <c r="G68" i="10"/>
  <c r="I19" i="10"/>
  <c r="K20" i="8"/>
  <c r="J33" i="10"/>
  <c r="L4" i="8"/>
  <c r="K62" i="10"/>
  <c r="K67" i="10"/>
  <c r="M4" i="10"/>
  <c r="M41" i="10" s="1"/>
  <c r="L20" i="10"/>
  <c r="L32" i="10"/>
  <c r="L28" i="10"/>
  <c r="L27" i="10"/>
  <c r="L29" i="10"/>
  <c r="L26" i="10"/>
  <c r="L23" i="10"/>
  <c r="L25" i="10"/>
  <c r="L30" i="10"/>
  <c r="L21" i="10"/>
  <c r="L24" i="10"/>
  <c r="L31" i="10"/>
  <c r="L18" i="10"/>
  <c r="L39" i="10"/>
  <c r="L34" i="10"/>
  <c r="L22" i="10"/>
  <c r="L35" i="10"/>
  <c r="L40" i="10"/>
  <c r="L37" i="10"/>
  <c r="L36" i="10"/>
  <c r="K65" i="10"/>
  <c r="K50" i="10"/>
  <c r="K63" i="10"/>
  <c r="K53" i="10"/>
  <c r="K66" i="10"/>
  <c r="K60" i="10"/>
  <c r="K54" i="10"/>
  <c r="K64" i="10"/>
  <c r="K58" i="10"/>
  <c r="K46" i="10"/>
  <c r="K57" i="10"/>
  <c r="K52" i="10"/>
  <c r="K55" i="10"/>
  <c r="K59" i="10"/>
  <c r="K49" i="10"/>
  <c r="K56" i="10"/>
  <c r="K51" i="10"/>
  <c r="K57" i="11" l="1"/>
  <c r="K57" i="23"/>
  <c r="K26" i="23"/>
  <c r="K26" i="11"/>
  <c r="K52" i="23"/>
  <c r="K52" i="11"/>
  <c r="K21" i="11"/>
  <c r="K21" i="23"/>
  <c r="K46" i="11"/>
  <c r="K46" i="23"/>
  <c r="K15" i="23"/>
  <c r="K15" i="11"/>
  <c r="K48" i="23"/>
  <c r="K48" i="11"/>
  <c r="K17" i="23"/>
  <c r="K17" i="11"/>
  <c r="I54" i="11"/>
  <c r="I54" i="23"/>
  <c r="I23" i="23"/>
  <c r="I23" i="11"/>
  <c r="K61" i="23"/>
  <c r="K61" i="11"/>
  <c r="K30" i="23"/>
  <c r="K30" i="11"/>
  <c r="K60" i="23"/>
  <c r="K60" i="11"/>
  <c r="K29" i="23"/>
  <c r="K29" i="11"/>
  <c r="K42" i="11"/>
  <c r="K42" i="23"/>
  <c r="K11" i="23"/>
  <c r="K11" i="11"/>
  <c r="K53" i="23"/>
  <c r="K53" i="11"/>
  <c r="K22" i="23"/>
  <c r="K22" i="11"/>
  <c r="H40" i="23"/>
  <c r="H40" i="11"/>
  <c r="H9" i="23"/>
  <c r="H9" i="11"/>
  <c r="K56" i="23"/>
  <c r="K56" i="11"/>
  <c r="K25" i="11"/>
  <c r="K25" i="23"/>
  <c r="K39" i="23"/>
  <c r="K39" i="11"/>
  <c r="K8" i="23"/>
  <c r="K8" i="11"/>
  <c r="K51" i="23"/>
  <c r="K51" i="11"/>
  <c r="K20" i="23"/>
  <c r="K20" i="11"/>
  <c r="K50" i="23"/>
  <c r="K50" i="11"/>
  <c r="K19" i="23"/>
  <c r="K19" i="11"/>
  <c r="K41" i="23"/>
  <c r="K41" i="11"/>
  <c r="K10" i="23"/>
  <c r="K10" i="11"/>
  <c r="K43" i="23"/>
  <c r="K43" i="11"/>
  <c r="K12" i="23"/>
  <c r="K12" i="11"/>
  <c r="K58" i="23"/>
  <c r="K58" i="11"/>
  <c r="K27" i="11"/>
  <c r="K27" i="23"/>
  <c r="K55" i="23"/>
  <c r="K55" i="11"/>
  <c r="K24" i="23"/>
  <c r="K24" i="11"/>
  <c r="K45" i="23"/>
  <c r="K45" i="11"/>
  <c r="K14" i="23"/>
  <c r="K14" i="11"/>
  <c r="K44" i="11"/>
  <c r="K44" i="23"/>
  <c r="K13" i="23"/>
  <c r="K13" i="11"/>
  <c r="K65" i="23"/>
  <c r="K49" i="23" s="1"/>
  <c r="K65" i="11"/>
  <c r="K49" i="11" s="1"/>
  <c r="K35" i="11"/>
  <c r="K18" i="11" s="1"/>
  <c r="K35" i="23"/>
  <c r="K18" i="23" s="1"/>
  <c r="K94" i="23"/>
  <c r="K77" i="23" s="1"/>
  <c r="K94" i="11"/>
  <c r="K77" i="11" s="1"/>
  <c r="K95" i="23"/>
  <c r="K79" i="23" s="1"/>
  <c r="K95" i="11"/>
  <c r="K79" i="11" s="1"/>
  <c r="L48" i="10"/>
  <c r="I47" i="10"/>
  <c r="G92" i="23"/>
  <c r="F29" i="25" s="1"/>
  <c r="I84" i="23"/>
  <c r="J61" i="10"/>
  <c r="I84" i="11"/>
  <c r="K85" i="11"/>
  <c r="K85" i="23"/>
  <c r="K74" i="11"/>
  <c r="K74" i="23"/>
  <c r="K91" i="11"/>
  <c r="K91" i="23"/>
  <c r="K72" i="11"/>
  <c r="K72" i="23"/>
  <c r="K69" i="11"/>
  <c r="K69" i="23"/>
  <c r="K87" i="11"/>
  <c r="K87" i="23"/>
  <c r="K73" i="11"/>
  <c r="K73" i="23"/>
  <c r="K82" i="11"/>
  <c r="K82" i="23"/>
  <c r="K76" i="11"/>
  <c r="K76" i="23"/>
  <c r="K78" i="23"/>
  <c r="K78" i="11"/>
  <c r="K71" i="11"/>
  <c r="K71" i="23"/>
  <c r="H68" i="10"/>
  <c r="K88" i="11"/>
  <c r="K88" i="23"/>
  <c r="K75" i="11"/>
  <c r="K75" i="23"/>
  <c r="K90" i="11"/>
  <c r="K90" i="23"/>
  <c r="K86" i="23"/>
  <c r="K86" i="11"/>
  <c r="K81" i="11"/>
  <c r="K81" i="23"/>
  <c r="K80" i="11"/>
  <c r="K80" i="23"/>
  <c r="K83" i="11"/>
  <c r="K83" i="23"/>
  <c r="H70" i="11"/>
  <c r="H70" i="23"/>
  <c r="J19" i="10"/>
  <c r="L33" i="10"/>
  <c r="K33" i="10"/>
  <c r="L20" i="8"/>
  <c r="M4" i="8"/>
  <c r="L66" i="10"/>
  <c r="L56" i="10"/>
  <c r="L64" i="10"/>
  <c r="L63" i="10"/>
  <c r="L46" i="10"/>
  <c r="L58" i="10"/>
  <c r="L57" i="10"/>
  <c r="L54" i="10"/>
  <c r="L65" i="10"/>
  <c r="L50" i="10"/>
  <c r="L59" i="10"/>
  <c r="L53" i="10"/>
  <c r="L55" i="10"/>
  <c r="L60" i="10"/>
  <c r="L49" i="10"/>
  <c r="N4" i="10"/>
  <c r="N41" i="10" s="1"/>
  <c r="M20" i="10"/>
  <c r="M29" i="10"/>
  <c r="M32" i="10"/>
  <c r="M27" i="10"/>
  <c r="M28" i="10"/>
  <c r="M26" i="10"/>
  <c r="M40" i="10"/>
  <c r="M23" i="10"/>
  <c r="M24" i="10"/>
  <c r="M25" i="10"/>
  <c r="M31" i="10"/>
  <c r="M35" i="10"/>
  <c r="M21" i="10"/>
  <c r="M36" i="10"/>
  <c r="M37" i="10"/>
  <c r="M18" i="10"/>
  <c r="M22" i="10"/>
  <c r="M39" i="10"/>
  <c r="M34" i="10"/>
  <c r="M30" i="10"/>
  <c r="L67" i="10"/>
  <c r="L62" i="10"/>
  <c r="L52" i="10"/>
  <c r="L51" i="10"/>
  <c r="L58" i="11" l="1"/>
  <c r="L58" i="23"/>
  <c r="L27" i="23"/>
  <c r="L27" i="11"/>
  <c r="L55" i="11"/>
  <c r="L55" i="23"/>
  <c r="L24" i="11"/>
  <c r="L24" i="23"/>
  <c r="L53" i="23"/>
  <c r="L53" i="11"/>
  <c r="L22" i="11"/>
  <c r="L22" i="23"/>
  <c r="L60" i="11"/>
  <c r="L60" i="23"/>
  <c r="L29" i="23"/>
  <c r="L29" i="11"/>
  <c r="L57" i="23"/>
  <c r="L57" i="11"/>
  <c r="L26" i="11"/>
  <c r="L26" i="23"/>
  <c r="L46" i="23"/>
  <c r="L46" i="11"/>
  <c r="L15" i="23"/>
  <c r="L15" i="11"/>
  <c r="L50" i="11"/>
  <c r="L50" i="23"/>
  <c r="L19" i="23"/>
  <c r="L19" i="11"/>
  <c r="J54" i="23"/>
  <c r="J54" i="11"/>
  <c r="J23" i="11"/>
  <c r="J23" i="23"/>
  <c r="L52" i="23"/>
  <c r="L52" i="11"/>
  <c r="L21" i="23"/>
  <c r="L21" i="11"/>
  <c r="L42" i="23"/>
  <c r="L42" i="11"/>
  <c r="L11" i="23"/>
  <c r="L11" i="11"/>
  <c r="L65" i="11"/>
  <c r="L49" i="11" s="1"/>
  <c r="L65" i="23"/>
  <c r="L49" i="23" s="1"/>
  <c r="L35" i="23"/>
  <c r="L18" i="23" s="1"/>
  <c r="L35" i="11"/>
  <c r="L18" i="11" s="1"/>
  <c r="K54" i="23"/>
  <c r="K54" i="11"/>
  <c r="K23" i="11"/>
  <c r="K23" i="23"/>
  <c r="L61" i="23"/>
  <c r="L61" i="11"/>
  <c r="L30" i="11"/>
  <c r="L30" i="23"/>
  <c r="L43" i="23"/>
  <c r="L43" i="11"/>
  <c r="L12" i="23"/>
  <c r="L12" i="11"/>
  <c r="L45" i="23"/>
  <c r="L45" i="11"/>
  <c r="L14" i="23"/>
  <c r="L14" i="11"/>
  <c r="L41" i="23"/>
  <c r="L41" i="11"/>
  <c r="L10" i="23"/>
  <c r="L10" i="11"/>
  <c r="L51" i="11"/>
  <c r="L51" i="23"/>
  <c r="L20" i="11"/>
  <c r="L20" i="23"/>
  <c r="L39" i="23"/>
  <c r="L39" i="11"/>
  <c r="L8" i="23"/>
  <c r="L8" i="11"/>
  <c r="L56" i="23"/>
  <c r="L56" i="11"/>
  <c r="L25" i="23"/>
  <c r="L25" i="11"/>
  <c r="L44" i="23"/>
  <c r="L44" i="11"/>
  <c r="L13" i="23"/>
  <c r="L13" i="11"/>
  <c r="L48" i="23"/>
  <c r="L48" i="11"/>
  <c r="L17" i="23"/>
  <c r="L17" i="11"/>
  <c r="I40" i="23"/>
  <c r="I40" i="11"/>
  <c r="I9" i="23"/>
  <c r="I9" i="11"/>
  <c r="L94" i="23"/>
  <c r="L77" i="23" s="1"/>
  <c r="L94" i="11"/>
  <c r="L77" i="11" s="1"/>
  <c r="L95" i="23"/>
  <c r="L79" i="23" s="1"/>
  <c r="L95" i="11"/>
  <c r="L79" i="11" s="1"/>
  <c r="M48" i="10"/>
  <c r="J47" i="10"/>
  <c r="L61" i="10"/>
  <c r="K84" i="23"/>
  <c r="J84" i="23"/>
  <c r="K61" i="10"/>
  <c r="J84" i="11"/>
  <c r="K84" i="11"/>
  <c r="L85" i="23"/>
  <c r="L85" i="11"/>
  <c r="L82" i="11"/>
  <c r="L82" i="23"/>
  <c r="L87" i="11"/>
  <c r="L87" i="23"/>
  <c r="I68" i="10"/>
  <c r="L81" i="11"/>
  <c r="L81" i="23"/>
  <c r="L69" i="11"/>
  <c r="L69" i="23"/>
  <c r="L86" i="11"/>
  <c r="L86" i="23"/>
  <c r="L74" i="11"/>
  <c r="L74" i="23"/>
  <c r="L71" i="11"/>
  <c r="L71" i="23"/>
  <c r="I70" i="11"/>
  <c r="I70" i="23"/>
  <c r="L88" i="11"/>
  <c r="L88" i="23"/>
  <c r="L91" i="23"/>
  <c r="L91" i="11"/>
  <c r="L78" i="11"/>
  <c r="L78" i="23"/>
  <c r="L90" i="11"/>
  <c r="L90" i="23"/>
  <c r="L76" i="11"/>
  <c r="L76" i="23"/>
  <c r="L83" i="11"/>
  <c r="L83" i="23"/>
  <c r="L73" i="11"/>
  <c r="L73" i="23"/>
  <c r="L72" i="11"/>
  <c r="L72" i="23"/>
  <c r="L75" i="11"/>
  <c r="L75" i="23"/>
  <c r="L80" i="11"/>
  <c r="L80" i="23"/>
  <c r="H92" i="23"/>
  <c r="G29" i="25" s="1"/>
  <c r="K19" i="10"/>
  <c r="M20" i="8"/>
  <c r="L19" i="10"/>
  <c r="N4" i="8"/>
  <c r="M53" i="10"/>
  <c r="M55" i="10"/>
  <c r="O4" i="10"/>
  <c r="O41" i="10" s="1"/>
  <c r="N20" i="10"/>
  <c r="N29" i="10"/>
  <c r="N32" i="10"/>
  <c r="N27" i="10"/>
  <c r="N28" i="10"/>
  <c r="N26" i="10"/>
  <c r="N24" i="10"/>
  <c r="N18" i="10"/>
  <c r="N40" i="10"/>
  <c r="N36" i="10"/>
  <c r="N37" i="10"/>
  <c r="N31" i="10"/>
  <c r="N21" i="10"/>
  <c r="N25" i="10"/>
  <c r="N22" i="10"/>
  <c r="N23" i="10"/>
  <c r="N39" i="10"/>
  <c r="N30" i="10"/>
  <c r="N35" i="10"/>
  <c r="N34" i="10"/>
  <c r="M58" i="10"/>
  <c r="M46" i="10"/>
  <c r="M63" i="10"/>
  <c r="M52" i="10"/>
  <c r="M54" i="10"/>
  <c r="M60" i="10"/>
  <c r="M50" i="10"/>
  <c r="M62" i="10"/>
  <c r="M65" i="10"/>
  <c r="M59" i="10"/>
  <c r="M51" i="10"/>
  <c r="M56" i="10"/>
  <c r="M57" i="10"/>
  <c r="M49" i="10"/>
  <c r="M66" i="10"/>
  <c r="M64" i="10"/>
  <c r="M67" i="10"/>
  <c r="G69" i="10"/>
  <c r="G72" i="10" s="1"/>
  <c r="O69" i="10"/>
  <c r="M70" i="10"/>
  <c r="K71" i="10"/>
  <c r="H69" i="10"/>
  <c r="H72" i="10" s="1"/>
  <c r="F70" i="10"/>
  <c r="N70" i="10"/>
  <c r="L71" i="10"/>
  <c r="I69" i="10"/>
  <c r="G70" i="10"/>
  <c r="O70" i="10"/>
  <c r="M71" i="10"/>
  <c r="N69" i="10"/>
  <c r="J69" i="10"/>
  <c r="H70" i="10"/>
  <c r="F71" i="10"/>
  <c r="N71" i="10"/>
  <c r="F69" i="10"/>
  <c r="F72" i="10" s="1"/>
  <c r="K69" i="10"/>
  <c r="I70" i="10"/>
  <c r="G71" i="10"/>
  <c r="O71" i="10"/>
  <c r="L69" i="10"/>
  <c r="J70" i="10"/>
  <c r="H71" i="10"/>
  <c r="L70" i="10"/>
  <c r="M69" i="10"/>
  <c r="K70" i="10"/>
  <c r="I71" i="10"/>
  <c r="J71" i="10"/>
  <c r="L10" i="6"/>
  <c r="M51" i="23" l="1"/>
  <c r="M51" i="11"/>
  <c r="M20" i="11"/>
  <c r="M20" i="23"/>
  <c r="M42" i="23"/>
  <c r="M42" i="11"/>
  <c r="M11" i="23"/>
  <c r="M11" i="11"/>
  <c r="M65" i="23"/>
  <c r="M49" i="23" s="1"/>
  <c r="M65" i="11"/>
  <c r="M49" i="11" s="1"/>
  <c r="M35" i="23"/>
  <c r="M18" i="23" s="1"/>
  <c r="M35" i="11"/>
  <c r="M18" i="11" s="1"/>
  <c r="M55" i="23"/>
  <c r="M55" i="11"/>
  <c r="M24" i="11"/>
  <c r="M24" i="23"/>
  <c r="M44" i="23"/>
  <c r="M44" i="11"/>
  <c r="M13" i="23"/>
  <c r="M13" i="11"/>
  <c r="M52" i="11"/>
  <c r="M52" i="23"/>
  <c r="M21" i="23"/>
  <c r="M21" i="11"/>
  <c r="M39" i="11"/>
  <c r="M39" i="23"/>
  <c r="M8" i="23"/>
  <c r="M8" i="11"/>
  <c r="M48" i="11"/>
  <c r="M48" i="23"/>
  <c r="M17" i="11"/>
  <c r="M17" i="23"/>
  <c r="K40" i="23"/>
  <c r="K40" i="11"/>
  <c r="K9" i="23"/>
  <c r="K9" i="11"/>
  <c r="M46" i="23"/>
  <c r="M46" i="11"/>
  <c r="M15" i="23"/>
  <c r="M15" i="11"/>
  <c r="M57" i="23"/>
  <c r="M57" i="11"/>
  <c r="M26" i="11"/>
  <c r="M26" i="23"/>
  <c r="M50" i="23"/>
  <c r="M50" i="11"/>
  <c r="M19" i="23"/>
  <c r="M19" i="11"/>
  <c r="J40" i="23"/>
  <c r="J40" i="11"/>
  <c r="J9" i="23"/>
  <c r="J9" i="11"/>
  <c r="M60" i="23"/>
  <c r="M60" i="11"/>
  <c r="M29" i="23"/>
  <c r="M29" i="11"/>
  <c r="M25" i="14" s="1"/>
  <c r="M61" i="11"/>
  <c r="M61" i="23"/>
  <c r="M30" i="23"/>
  <c r="M30" i="11"/>
  <c r="M41" i="11"/>
  <c r="M41" i="23"/>
  <c r="M10" i="23"/>
  <c r="M10" i="11"/>
  <c r="M56" i="23"/>
  <c r="M56" i="11"/>
  <c r="M25" i="23"/>
  <c r="M25" i="11"/>
  <c r="M43" i="23"/>
  <c r="M43" i="11"/>
  <c r="M12" i="23"/>
  <c r="M12" i="11"/>
  <c r="M58" i="23"/>
  <c r="M58" i="11"/>
  <c r="M27" i="23"/>
  <c r="M27" i="11"/>
  <c r="M45" i="11"/>
  <c r="M45" i="23"/>
  <c r="M14" i="23"/>
  <c r="M14" i="11"/>
  <c r="M53" i="23"/>
  <c r="M53" i="11"/>
  <c r="M22" i="11"/>
  <c r="M22" i="23"/>
  <c r="M94" i="23"/>
  <c r="M77" i="23" s="1"/>
  <c r="M94" i="11"/>
  <c r="M77" i="11" s="1"/>
  <c r="M95" i="23"/>
  <c r="M79" i="23" s="1"/>
  <c r="M95" i="11"/>
  <c r="M79" i="11" s="1"/>
  <c r="K47" i="10"/>
  <c r="L47" i="10"/>
  <c r="N48" i="10"/>
  <c r="I92" i="23"/>
  <c r="H29" i="25" s="1"/>
  <c r="I72" i="10"/>
  <c r="M76" i="11"/>
  <c r="M76" i="23"/>
  <c r="J7" i="14"/>
  <c r="J7" i="12" s="1"/>
  <c r="M90" i="11"/>
  <c r="M90" i="23"/>
  <c r="M91" i="11"/>
  <c r="M91" i="23"/>
  <c r="M80" i="11"/>
  <c r="M80" i="23"/>
  <c r="M85" i="11"/>
  <c r="M85" i="23"/>
  <c r="M82" i="11"/>
  <c r="M82" i="23"/>
  <c r="M69" i="11"/>
  <c r="M69" i="23"/>
  <c r="K7" i="14"/>
  <c r="K7" i="12" s="1"/>
  <c r="M86" i="11"/>
  <c r="M86" i="23"/>
  <c r="M73" i="23"/>
  <c r="M73" i="11"/>
  <c r="M88" i="11"/>
  <c r="M88" i="23"/>
  <c r="M75" i="11"/>
  <c r="M75" i="23"/>
  <c r="M78" i="11"/>
  <c r="M78" i="23"/>
  <c r="K70" i="11"/>
  <c r="K70" i="23"/>
  <c r="M81" i="23"/>
  <c r="M81" i="11"/>
  <c r="M87" i="11"/>
  <c r="M87" i="23"/>
  <c r="M83" i="11"/>
  <c r="M83" i="23"/>
  <c r="M72" i="11"/>
  <c r="M72" i="23"/>
  <c r="J70" i="11"/>
  <c r="J70" i="23"/>
  <c r="M74" i="11"/>
  <c r="M74" i="23"/>
  <c r="M71" i="11"/>
  <c r="M71" i="23"/>
  <c r="J68" i="10"/>
  <c r="J72" i="10" s="1"/>
  <c r="N20" i="8"/>
  <c r="M33" i="10"/>
  <c r="O4" i="8"/>
  <c r="G25" i="12"/>
  <c r="F25" i="12"/>
  <c r="L25" i="14"/>
  <c r="L25" i="12" s="1"/>
  <c r="I25" i="14"/>
  <c r="I25" i="12" s="1"/>
  <c r="J25" i="14"/>
  <c r="K25" i="14"/>
  <c r="H25" i="14"/>
  <c r="N59" i="10"/>
  <c r="N60" i="10"/>
  <c r="N63" i="10"/>
  <c r="N50" i="10"/>
  <c r="N65" i="10"/>
  <c r="N46" i="10"/>
  <c r="N57" i="10"/>
  <c r="N62" i="10"/>
  <c r="N58" i="10"/>
  <c r="N53" i="10"/>
  <c r="N64" i="10"/>
  <c r="N52" i="10"/>
  <c r="N56" i="10"/>
  <c r="N51" i="10"/>
  <c r="N66" i="10"/>
  <c r="N49" i="10"/>
  <c r="N67" i="10"/>
  <c r="N54" i="10"/>
  <c r="N55" i="10"/>
  <c r="O20" i="10"/>
  <c r="O28" i="10"/>
  <c r="O27" i="10"/>
  <c r="O29" i="10"/>
  <c r="O26" i="10"/>
  <c r="O32" i="10"/>
  <c r="O40" i="10"/>
  <c r="O24" i="10"/>
  <c r="O25" i="10"/>
  <c r="O23" i="10"/>
  <c r="O39" i="10"/>
  <c r="O31" i="10"/>
  <c r="O30" i="10"/>
  <c r="O22" i="10"/>
  <c r="O37" i="10"/>
  <c r="O34" i="10"/>
  <c r="O36" i="10"/>
  <c r="O21" i="10"/>
  <c r="O35" i="10"/>
  <c r="O18" i="10"/>
  <c r="L6" i="6"/>
  <c r="L5" i="14"/>
  <c r="J5" i="14"/>
  <c r="K5" i="14"/>
  <c r="I6" i="14"/>
  <c r="I6" i="12" s="1"/>
  <c r="I7" i="14"/>
  <c r="I5" i="14"/>
  <c r="H5" i="14"/>
  <c r="H6" i="14"/>
  <c r="H7" i="14"/>
  <c r="E7" i="12"/>
  <c r="E5" i="12"/>
  <c r="G5" i="12"/>
  <c r="G6" i="12"/>
  <c r="G7" i="12"/>
  <c r="F5" i="12"/>
  <c r="F6" i="12"/>
  <c r="F7" i="12"/>
  <c r="N57" i="11" l="1"/>
  <c r="N57" i="23"/>
  <c r="N26" i="23"/>
  <c r="N26" i="11"/>
  <c r="N23" i="12" s="1"/>
  <c r="N51" i="23"/>
  <c r="N51" i="11"/>
  <c r="N20" i="23"/>
  <c r="N20" i="11"/>
  <c r="N17" i="12" s="1"/>
  <c r="N46" i="23"/>
  <c r="N46" i="11"/>
  <c r="N15" i="23"/>
  <c r="N15" i="11"/>
  <c r="N12" i="12" s="1"/>
  <c r="N41" i="23"/>
  <c r="N41" i="11"/>
  <c r="N10" i="23"/>
  <c r="N10" i="11"/>
  <c r="L54" i="23"/>
  <c r="L54" i="11"/>
  <c r="L23" i="23"/>
  <c r="L23" i="11"/>
  <c r="L20" i="14" s="1"/>
  <c r="N39" i="11"/>
  <c r="N39" i="23"/>
  <c r="N8" i="23"/>
  <c r="N8" i="11"/>
  <c r="N55" i="23"/>
  <c r="N55" i="11"/>
  <c r="N24" i="23"/>
  <c r="N24" i="11"/>
  <c r="N21" i="12" s="1"/>
  <c r="N52" i="23"/>
  <c r="N52" i="11"/>
  <c r="N21" i="11"/>
  <c r="N18" i="12" s="1"/>
  <c r="N21" i="23"/>
  <c r="N45" i="23"/>
  <c r="N45" i="11"/>
  <c r="N14" i="23"/>
  <c r="N14" i="11"/>
  <c r="N11" i="12" s="1"/>
  <c r="N50" i="23"/>
  <c r="N50" i="11"/>
  <c r="N19" i="23"/>
  <c r="N19" i="11"/>
  <c r="N16" i="12" s="1"/>
  <c r="N56" i="23"/>
  <c r="N56" i="11"/>
  <c r="N25" i="11"/>
  <c r="N22" i="12" s="1"/>
  <c r="N25" i="23"/>
  <c r="N58" i="11"/>
  <c r="N58" i="23"/>
  <c r="N27" i="11"/>
  <c r="N24" i="12" s="1"/>
  <c r="N27" i="23"/>
  <c r="N60" i="23"/>
  <c r="N60" i="11"/>
  <c r="N29" i="11"/>
  <c r="N25" i="12" s="1"/>
  <c r="N34" i="12" s="1"/>
  <c r="N38" i="12" s="1"/>
  <c r="N29" i="23"/>
  <c r="N61" i="23"/>
  <c r="N61" i="11"/>
  <c r="N30" i="23"/>
  <c r="N30" i="11"/>
  <c r="N48" i="11"/>
  <c r="N48" i="23"/>
  <c r="N17" i="23"/>
  <c r="N17" i="11"/>
  <c r="N14" i="12" s="1"/>
  <c r="N42" i="11"/>
  <c r="N42" i="23"/>
  <c r="N11" i="11"/>
  <c r="N8" i="12" s="1"/>
  <c r="N11" i="23"/>
  <c r="N43" i="11"/>
  <c r="N43" i="23"/>
  <c r="N12" i="23"/>
  <c r="N12" i="11"/>
  <c r="N9" i="12" s="1"/>
  <c r="N44" i="23"/>
  <c r="N44" i="11"/>
  <c r="N13" i="23"/>
  <c r="N13" i="11"/>
  <c r="N10" i="12" s="1"/>
  <c r="N53" i="23"/>
  <c r="N53" i="11"/>
  <c r="N22" i="23"/>
  <c r="N22" i="11"/>
  <c r="N19" i="12" s="1"/>
  <c r="N65" i="23"/>
  <c r="N49" i="23" s="1"/>
  <c r="N65" i="11"/>
  <c r="N49" i="11" s="1"/>
  <c r="N35" i="23"/>
  <c r="N18" i="23" s="1"/>
  <c r="N35" i="11"/>
  <c r="N18" i="11" s="1"/>
  <c r="N15" i="12" s="1"/>
  <c r="N95" i="23"/>
  <c r="N79" i="23" s="1"/>
  <c r="N95" i="11"/>
  <c r="N79" i="11" s="1"/>
  <c r="N94" i="23"/>
  <c r="N77" i="23" s="1"/>
  <c r="N94" i="11"/>
  <c r="N77" i="11" s="1"/>
  <c r="O48" i="10"/>
  <c r="L84" i="11"/>
  <c r="M61" i="10"/>
  <c r="L84" i="23"/>
  <c r="K92" i="23"/>
  <c r="J29" i="25" s="1"/>
  <c r="N72" i="11"/>
  <c r="N72" i="23"/>
  <c r="N74" i="11"/>
  <c r="N74" i="23"/>
  <c r="N87" i="11"/>
  <c r="N87" i="23"/>
  <c r="N76" i="11"/>
  <c r="N76" i="23"/>
  <c r="N69" i="11"/>
  <c r="N69" i="23"/>
  <c r="N85" i="11"/>
  <c r="N85" i="23"/>
  <c r="N75" i="11"/>
  <c r="N75" i="23"/>
  <c r="N80" i="11"/>
  <c r="N80" i="23"/>
  <c r="N86" i="11"/>
  <c r="N86" i="23"/>
  <c r="N88" i="11"/>
  <c r="N88" i="23"/>
  <c r="N90" i="11"/>
  <c r="N90" i="23"/>
  <c r="N91" i="11"/>
  <c r="N91" i="23"/>
  <c r="N78" i="11"/>
  <c r="N78" i="23"/>
  <c r="N73" i="11"/>
  <c r="N73" i="23"/>
  <c r="N83" i="11"/>
  <c r="N83" i="23"/>
  <c r="N81" i="11"/>
  <c r="N81" i="23"/>
  <c r="N82" i="11"/>
  <c r="N82" i="23"/>
  <c r="N71" i="11"/>
  <c r="N71" i="23"/>
  <c r="L68" i="10"/>
  <c r="L72" i="10" s="1"/>
  <c r="J92" i="23"/>
  <c r="I29" i="25" s="1"/>
  <c r="K68" i="10"/>
  <c r="K72" i="10" s="1"/>
  <c r="K6" i="14"/>
  <c r="K6" i="12" s="1"/>
  <c r="J6" i="14"/>
  <c r="J6" i="12" s="1"/>
  <c r="M19" i="10"/>
  <c r="O33" i="10"/>
  <c r="N33" i="10"/>
  <c r="M5" i="14"/>
  <c r="M5" i="12" s="1"/>
  <c r="G5" i="21"/>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E20" i="12"/>
  <c r="J20" i="14"/>
  <c r="G20" i="12"/>
  <c r="G17" i="12"/>
  <c r="F17" i="12"/>
  <c r="L17" i="14"/>
  <c r="I17" i="14"/>
  <c r="I17" i="12" s="1"/>
  <c r="M17" i="14"/>
  <c r="J17" i="14"/>
  <c r="K17" i="14"/>
  <c r="K17" i="12" s="1"/>
  <c r="H17" i="14"/>
  <c r="E17" i="12"/>
  <c r="O53" i="10"/>
  <c r="O46" i="10"/>
  <c r="O62" i="10"/>
  <c r="O59" i="10"/>
  <c r="O52" i="10"/>
  <c r="O57" i="10"/>
  <c r="O58" i="10"/>
  <c r="O56" i="10"/>
  <c r="O63" i="10"/>
  <c r="O65" i="10"/>
  <c r="O66" i="10"/>
  <c r="O67" i="10"/>
  <c r="O55" i="10"/>
  <c r="O64" i="10"/>
  <c r="O54" i="10"/>
  <c r="O49" i="10"/>
  <c r="O50" i="10"/>
  <c r="O51" i="10"/>
  <c r="O60" i="10"/>
  <c r="L12"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N54" i="11" l="1"/>
  <c r="N54" i="23"/>
  <c r="N23" i="11"/>
  <c r="N20" i="12" s="1"/>
  <c r="N23" i="23"/>
  <c r="M54" i="23"/>
  <c r="M54" i="11"/>
  <c r="M23" i="23"/>
  <c r="M23" i="11"/>
  <c r="M20" i="14" s="1"/>
  <c r="L40" i="11"/>
  <c r="L40" i="23"/>
  <c r="L9" i="23"/>
  <c r="L9" i="11"/>
  <c r="L6" i="14" s="1"/>
  <c r="L6" i="12" s="1"/>
  <c r="O61" i="10"/>
  <c r="M47" i="10"/>
  <c r="N84" i="23"/>
  <c r="M84" i="23"/>
  <c r="M84" i="11"/>
  <c r="N61" i="10"/>
  <c r="N84" i="11"/>
  <c r="L70" i="11"/>
  <c r="L70" i="23"/>
  <c r="N19" i="10"/>
  <c r="O19" i="10"/>
  <c r="O20" i="8"/>
  <c r="I23" i="12"/>
  <c r="J19" i="12"/>
  <c r="J17" i="12"/>
  <c r="L22" i="12"/>
  <c r="K11" i="12"/>
  <c r="M11" i="12"/>
  <c r="I10" i="12"/>
  <c r="H10" i="12"/>
  <c r="K10"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L23" i="12"/>
  <c r="I15" i="12"/>
  <c r="M17" i="12"/>
  <c r="L14"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F8" i="12"/>
  <c r="G8" i="12"/>
  <c r="J15" i="12"/>
  <c r="J8" i="14"/>
  <c r="J8" i="12" s="1"/>
  <c r="K9" i="12"/>
  <c r="I8" i="14"/>
  <c r="I8" i="12" s="1"/>
  <c r="H8" i="14"/>
  <c r="H8" i="12" s="1"/>
  <c r="M23" i="12"/>
  <c r="J24" i="12"/>
  <c r="K8" i="14"/>
  <c r="K8" i="12" s="1"/>
  <c r="L8" i="14"/>
  <c r="L8" i="12" s="1"/>
  <c r="H12" i="12"/>
  <c r="M14" i="12"/>
  <c r="M8" i="12"/>
  <c r="N5" i="12"/>
  <c r="F92" i="11"/>
  <c r="E28" i="25" s="1"/>
  <c r="E30" i="25" s="1"/>
  <c r="G92" i="11"/>
  <c r="F28" i="25" s="1"/>
  <c r="F30" i="25" s="1"/>
  <c r="H92" i="11"/>
  <c r="G28" i="25" s="1"/>
  <c r="G30" i="25" s="1"/>
  <c r="J92" i="11"/>
  <c r="I28" i="25" s="1"/>
  <c r="I30" i="25" s="1"/>
  <c r="K92" i="11"/>
  <c r="J28" i="25" s="1"/>
  <c r="J30" i="25" s="1"/>
  <c r="I92" i="11"/>
  <c r="H28" i="25" s="1"/>
  <c r="H30" i="25" s="1"/>
  <c r="E92" i="11"/>
  <c r="D28" i="25" s="1"/>
  <c r="D30" i="25" s="1"/>
  <c r="J42" i="12"/>
  <c r="G42" i="12"/>
  <c r="M42" i="12"/>
  <c r="N40" i="23" l="1"/>
  <c r="N40" i="11"/>
  <c r="N9" i="11"/>
  <c r="N9" i="23"/>
  <c r="M40" i="23"/>
  <c r="M40" i="11"/>
  <c r="M9" i="23"/>
  <c r="M9" i="11"/>
  <c r="M6" i="14" s="1"/>
  <c r="O47" i="10"/>
  <c r="N47" i="10"/>
  <c r="M20" i="12"/>
  <c r="L92" i="11"/>
  <c r="K28" i="25" s="1"/>
  <c r="M7" i="14"/>
  <c r="M7" i="12" s="1"/>
  <c r="M70" i="11"/>
  <c r="M70" i="23"/>
  <c r="N70" i="11"/>
  <c r="N70" i="23"/>
  <c r="N7" i="12"/>
  <c r="L92" i="23"/>
  <c r="K29" i="25" s="1"/>
  <c r="M68" i="10"/>
  <c r="M72" i="10" s="1"/>
  <c r="L7" i="14"/>
  <c r="L7" i="12" s="1"/>
  <c r="E27" i="12"/>
  <c r="E31" i="12" s="1"/>
  <c r="G27" i="12"/>
  <c r="G26" i="12" s="1"/>
  <c r="G35" i="12" s="1"/>
  <c r="G39" i="12" s="1"/>
  <c r="F27" i="12"/>
  <c r="F26" i="12" s="1"/>
  <c r="F35" i="12" s="1"/>
  <c r="F39" i="12" s="1"/>
  <c r="K30" i="25" l="1"/>
  <c r="M92" i="23"/>
  <c r="L29" i="25" s="1"/>
  <c r="M92" i="11"/>
  <c r="L28" i="25" s="1"/>
  <c r="N6" i="12"/>
  <c r="O68" i="10"/>
  <c r="O72" i="10" s="1"/>
  <c r="N92" i="23"/>
  <c r="M29" i="25" s="1"/>
  <c r="N92" i="11"/>
  <c r="M28" i="25" s="1"/>
  <c r="N68" i="10"/>
  <c r="N72" i="10" s="1"/>
  <c r="M6" i="12"/>
  <c r="G31" i="12"/>
  <c r="E26" i="12"/>
  <c r="E35" i="12" s="1"/>
  <c r="E39" i="12" s="1"/>
  <c r="G43" i="12" s="1"/>
  <c r="G48" i="12" s="1"/>
  <c r="F31" i="12"/>
  <c r="L30" i="25" l="1"/>
  <c r="M30"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E43" i="27"/>
  <c r="D20" i="6"/>
  <c r="H19" i="27"/>
  <c r="G14" i="19" s="1"/>
  <c r="G15" i="15" l="1"/>
  <c r="G15" i="7"/>
  <c r="H15" i="7" l="1"/>
  <c r="E64" i="11"/>
  <c r="E47" i="11" s="1"/>
  <c r="E62" i="11" s="1"/>
  <c r="D22" i="25" s="1"/>
  <c r="F64" i="11"/>
  <c r="F47" i="11" s="1"/>
  <c r="F62" i="11" s="1"/>
  <c r="E22" i="25" s="1"/>
  <c r="E34" i="11"/>
  <c r="E16" i="11" s="1"/>
  <c r="F34" i="11"/>
  <c r="F16" i="11" s="1"/>
  <c r="G64" i="11"/>
  <c r="G47" i="11" s="1"/>
  <c r="G62" i="11" s="1"/>
  <c r="F22" i="25" s="1"/>
  <c r="G34" i="11"/>
  <c r="G16" i="11" s="1"/>
  <c r="H34" i="11"/>
  <c r="H16" i="11" s="1"/>
  <c r="H64" i="11"/>
  <c r="H47" i="11" s="1"/>
  <c r="H62" i="11" s="1"/>
  <c r="G22" i="25" s="1"/>
  <c r="I64" i="11"/>
  <c r="I47" i="11" s="1"/>
  <c r="I62" i="11" s="1"/>
  <c r="H22" i="25" s="1"/>
  <c r="I34" i="11"/>
  <c r="I16" i="11" s="1"/>
  <c r="J64" i="11"/>
  <c r="J47" i="11" s="1"/>
  <c r="J62" i="11" s="1"/>
  <c r="I22" i="25" s="1"/>
  <c r="J34" i="11"/>
  <c r="J16" i="11" s="1"/>
  <c r="K64" i="11"/>
  <c r="K47" i="11" s="1"/>
  <c r="K62" i="11" s="1"/>
  <c r="J22" i="25" s="1"/>
  <c r="K34" i="11"/>
  <c r="K16" i="11" s="1"/>
  <c r="L34" i="11"/>
  <c r="L16" i="11" s="1"/>
  <c r="L64" i="11"/>
  <c r="L47" i="11" s="1"/>
  <c r="L62" i="11" s="1"/>
  <c r="K22" i="25" s="1"/>
  <c r="M64" i="11"/>
  <c r="M47" i="11" s="1"/>
  <c r="M62" i="11" s="1"/>
  <c r="L22" i="25" s="1"/>
  <c r="M34" i="11"/>
  <c r="M16" i="11" s="1"/>
  <c r="N64" i="11"/>
  <c r="N47" i="11" s="1"/>
  <c r="N62" i="11" s="1"/>
  <c r="M22" i="25" s="1"/>
  <c r="N34" i="11"/>
  <c r="N16" i="11" s="1"/>
  <c r="H15" i="15"/>
  <c r="E34" i="23" s="1"/>
  <c r="E16" i="23" s="1"/>
  <c r="E32" i="23" s="1"/>
  <c r="D17" i="25" s="1"/>
  <c r="M64" i="23"/>
  <c r="M47" i="23" s="1"/>
  <c r="M62" i="23" s="1"/>
  <c r="L23" i="25" s="1"/>
  <c r="M34" i="23"/>
  <c r="M16" i="23" s="1"/>
  <c r="M32" i="23" s="1"/>
  <c r="L17" i="25" s="1"/>
  <c r="N34" i="23"/>
  <c r="N16" i="23" s="1"/>
  <c r="N32" i="23" s="1"/>
  <c r="M17" i="25" s="1"/>
  <c r="K34" i="23" l="1"/>
  <c r="K16" i="23" s="1"/>
  <c r="K32" i="23" s="1"/>
  <c r="J17" i="25" s="1"/>
  <c r="H34" i="23"/>
  <c r="H16" i="23" s="1"/>
  <c r="H32" i="23" s="1"/>
  <c r="G17" i="25" s="1"/>
  <c r="L34" i="23"/>
  <c r="L16" i="23" s="1"/>
  <c r="L32" i="23" s="1"/>
  <c r="K17" i="25" s="1"/>
  <c r="F34" i="23"/>
  <c r="F16" i="23" s="1"/>
  <c r="F32" i="23" s="1"/>
  <c r="E17" i="25" s="1"/>
  <c r="J34" i="23"/>
  <c r="J16" i="23" s="1"/>
  <c r="J32" i="23" s="1"/>
  <c r="I17" i="25" s="1"/>
  <c r="I34" i="23"/>
  <c r="I16" i="23" s="1"/>
  <c r="I32" i="23" s="1"/>
  <c r="H17" i="25" s="1"/>
  <c r="G34" i="23"/>
  <c r="G16" i="23" s="1"/>
  <c r="G32" i="23" s="1"/>
  <c r="F17" i="25" s="1"/>
  <c r="E64" i="23"/>
  <c r="E47" i="23" s="1"/>
  <c r="E62" i="23" s="1"/>
  <c r="D23" i="25" s="1"/>
  <c r="L13" i="14"/>
  <c r="L13" i="12" s="1"/>
  <c r="L32" i="11"/>
  <c r="K16" i="25" s="1"/>
  <c r="H32" i="11"/>
  <c r="G16" i="25" s="1"/>
  <c r="H13" i="14"/>
  <c r="H13" i="12" s="1"/>
  <c r="E32" i="11"/>
  <c r="D16" i="25" s="1"/>
  <c r="D18" i="25" s="1"/>
  <c r="E13" i="12"/>
  <c r="K64" i="23"/>
  <c r="K47" i="23" s="1"/>
  <c r="K62" i="23" s="1"/>
  <c r="J23" i="25" s="1"/>
  <c r="J24" i="25" s="1"/>
  <c r="I64" i="23"/>
  <c r="I47" i="23" s="1"/>
  <c r="I62" i="23" s="1"/>
  <c r="H23" i="25" s="1"/>
  <c r="H24" i="25" s="1"/>
  <c r="G64" i="23"/>
  <c r="G47" i="23" s="1"/>
  <c r="G62" i="23" s="1"/>
  <c r="F23" i="25" s="1"/>
  <c r="F24" i="25" s="1"/>
  <c r="F64" i="23"/>
  <c r="F47" i="23" s="1"/>
  <c r="F62" i="23" s="1"/>
  <c r="E23" i="25" s="1"/>
  <c r="E24" i="25" s="1"/>
  <c r="M13" i="14"/>
  <c r="M13" i="12" s="1"/>
  <c r="M32" i="11"/>
  <c r="L16" i="25" s="1"/>
  <c r="L18" i="25" s="1"/>
  <c r="K32" i="11"/>
  <c r="J16" i="25" s="1"/>
  <c r="J18" i="25" s="1"/>
  <c r="K13" i="14"/>
  <c r="K13" i="12" s="1"/>
  <c r="I32" i="11"/>
  <c r="H16" i="25" s="1"/>
  <c r="H18" i="25" s="1"/>
  <c r="I13" i="14"/>
  <c r="I13" i="12" s="1"/>
  <c r="G32" i="11"/>
  <c r="F16" i="25" s="1"/>
  <c r="G13" i="12"/>
  <c r="L24" i="25"/>
  <c r="D24" i="25"/>
  <c r="N64" i="23"/>
  <c r="N47" i="23" s="1"/>
  <c r="N62" i="23" s="1"/>
  <c r="M23" i="25" s="1"/>
  <c r="M24" i="25" s="1"/>
  <c r="L64" i="23"/>
  <c r="L47" i="23" s="1"/>
  <c r="L62" i="23" s="1"/>
  <c r="K23" i="25" s="1"/>
  <c r="K24" i="25" s="1"/>
  <c r="J64" i="23"/>
  <c r="J47" i="23" s="1"/>
  <c r="J62" i="23" s="1"/>
  <c r="I23" i="25" s="1"/>
  <c r="I24" i="25" s="1"/>
  <c r="H64" i="23"/>
  <c r="H47" i="23" s="1"/>
  <c r="H62" i="23" s="1"/>
  <c r="G23" i="25" s="1"/>
  <c r="G24" i="25" s="1"/>
  <c r="N13" i="12"/>
  <c r="N32" i="11"/>
  <c r="M16" i="25" s="1"/>
  <c r="M18" i="25" s="1"/>
  <c r="J32" i="11"/>
  <c r="I16" i="25" s="1"/>
  <c r="I18" i="25" s="1"/>
  <c r="J13" i="14"/>
  <c r="J13" i="12" s="1"/>
  <c r="F32" i="11"/>
  <c r="E16" i="25" s="1"/>
  <c r="F13" i="12"/>
  <c r="G18" i="25" l="1"/>
  <c r="K18" i="25"/>
  <c r="E18" i="25"/>
  <c r="F18"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Tim Young</author>
  </authors>
  <commentList>
    <comment ref="D26" authorId="0" shapeId="0" xr:uid="{00000000-0006-0000-0B00-000001000000}">
      <text>
        <r>
          <rPr>
            <sz val="9"/>
            <color indexed="81"/>
            <rFont val="Tahoma"/>
            <family val="2"/>
            <charset val="238"/>
          </rPr>
          <t>Počítán jako rozdíl mezi upravenou celkovou částkou (v dalším řádku) a skutečnými náklady</t>
        </r>
      </text>
    </comment>
    <comment ref="D27" authorId="0" shapeId="0" xr:uid="{00000000-0006-0000-0B00-00000200000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xr:uid="{00000000-0006-0000-0B00-000003000000}">
      <text>
        <r>
          <rPr>
            <sz val="9"/>
            <color indexed="81"/>
            <rFont val="Tahoma"/>
            <family val="2"/>
            <charset val="238"/>
          </rPr>
          <t>Pro význam úpravy, viz komentář v buňce D26</t>
        </r>
      </text>
    </comment>
    <comment ref="I43" authorId="0" shapeId="0" xr:uid="{00000000-0006-0000-0B00-000004000000}">
      <text>
        <r>
          <rPr>
            <sz val="9"/>
            <color indexed="81"/>
            <rFont val="Tahoma"/>
            <family val="2"/>
            <charset val="238"/>
          </rPr>
          <t>Pro význam úpravy, viz komentář v buňce D26</t>
        </r>
      </text>
    </comment>
    <comment ref="L43" authorId="0" shapeId="0" xr:uid="{00000000-0006-0000-0B00-000005000000}">
      <text>
        <r>
          <rPr>
            <sz val="9"/>
            <color indexed="81"/>
            <rFont val="Tahoma"/>
            <family val="2"/>
            <charset val="238"/>
          </rPr>
          <t>Pro význam úpravy, viz komentář v buňce D26</t>
        </r>
      </text>
    </comment>
    <comment ref="M46" authorId="0" shapeId="0" xr:uid="{00000000-0006-0000-0B00-000006000000}">
      <text>
        <r>
          <rPr>
            <b/>
            <sz val="9"/>
            <color indexed="81"/>
            <rFont val="Tahoma"/>
            <family val="2"/>
            <charset val="238"/>
          </rPr>
          <t>Trojnásobek protože vracení v průběhu jednoho roku!</t>
        </r>
      </text>
    </comment>
    <comment ref="M50" authorId="0" shapeId="0" xr:uid="{00000000-0006-0000-0B00-00000700000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<sst xmlns="http://schemas.openxmlformats.org/spreadsheetml/2006/main" count="1188" uniqueCount="274">
  <si>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</si>
  <si>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</si>
  <si>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</si>
  <si>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</si>
  <si>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</si>
  <si>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</si>
  <si>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</si>
  <si>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</si>
  <si>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</si>
  <si>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</si>
  <si>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</si>
  <si>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</si>
  <si>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</si>
  <si>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</si>
  <si>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</si>
  <si>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</si>
  <si>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</si>
  <si>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</si>
  <si>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</si>
  <si>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</si>
  <si>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</si>
  <si>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</si>
  <si>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</si>
  <si>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</si>
  <si>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</si>
  <si>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</si>
  <si>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</si>
  <si>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</si>
  <si>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</si>
  <si>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</si>
  <si>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</si>
  <si>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</si>
  <si>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</si>
  <si>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</si>
  <si>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</si>
  <si>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</si>
  <si>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</si>
  <si>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</si>
  <si>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</si>
  <si>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</si>
  <si>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</si>
  <si>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</si>
  <si>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</si>
  <si>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</si>
  <si>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</si>
  <si>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</si>
  <si>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Obecné nástavení</t>
  </si>
  <si>
    <t>Cenový index</t>
  </si>
  <si>
    <t>Upravený index spotřebitelských cen</t>
  </si>
  <si>
    <t>Cenové indexy a jejich vývoj v průběhu času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</si>
  <si>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</si>
  <si>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</si>
  <si>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</si>
  <si>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</si>
  <si>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</si>
  <si>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</si>
  <si>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</si>
  <si>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</si>
  <si>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</si>
  <si>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</si>
  <si>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</si>
  <si>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</si>
  <si>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</si>
  <si>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</si>
  <si>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</si>
  <si>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</si>
  <si>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</si>
  <si>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</si>
  <si>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</si>
  <si>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</si>
  <si>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</si>
  <si>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</si>
  <si>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</si>
  <si>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</si>
  <si>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</si>
  <si>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</si>
  <si>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</si>
  <si>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</si>
  <si>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</si>
  <si>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</si>
  <si>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</si>
  <si>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</si>
  <si>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</si>
  <si>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</si>
  <si>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</si>
  <si>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</si>
  <si>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</si>
  <si>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</si>
  <si>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</si>
  <si>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</si>
  <si>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</si>
  <si>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</si>
  <si>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</si>
  <si>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</si>
  <si>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</si>
  <si>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</si>
  <si>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</si>
  <si>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</si>
  <si>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</si>
  <si>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</si>
  <si>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</si>
  <si>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 xml:space="preserve">s pohonem  </t>
  </si>
  <si>
    <t>Palivo [% vozidel]</t>
  </si>
  <si>
    <t>Nízkopodlažnost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</si>
  <si>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</si>
  <si>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</si>
  <si>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</si>
  <si>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</si>
  <si>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</si>
  <si>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</si>
  <si>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Pohonné hmoty a oleje</t>
  </si>
  <si>
    <t>Pohonné hmoty a oleje - Nafta</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</si>
  <si>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</si>
  <si>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</si>
  <si>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</si>
  <si>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</si>
  <si>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</si>
  <si>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</si>
  <si>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</si>
  <si>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</si>
  <si>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</si>
  <si>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Vážená průměrná cena</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</si>
  <si>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</si>
  <si>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</si>
  <si>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</si>
  <si>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</si>
  <si>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</si>
  <si>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</si>
  <si>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</si>
  <si>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</si>
  <si>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</si>
  <si>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</si>
  <si>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</si>
  <si>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</si>
  <si>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</si>
  <si>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</si>
  <si>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</si>
  <si>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</si>
  <si>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</si>
  <si>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</si>
  <si>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</si>
  <si>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</si>
  <si>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</si>
  <si>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</si>
  <si>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</si>
  <si>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</si>
  <si>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</si>
  <si>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</si>
  <si>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</si>
  <si>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</si>
  <si>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</si>
  <si>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</si>
  <si>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</si>
  <si>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</si>
  <si>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</si>
  <si>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</si>
  <si>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</si>
  <si>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</si>
  <si>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</si>
  <si>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</si>
  <si>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</si>
  <si>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</si>
  <si>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</si>
  <si>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</si>
  <si>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</si>
  <si>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</si>
  <si>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</si>
  <si>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</si>
  <si>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</si>
  <si>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</si>
  <si>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</si>
  <si>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</si>
  <si>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</si>
  <si>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</si>
  <si>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</si>
  <si>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</si>
  <si>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</si>
  <si>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</si>
  <si>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</si>
  <si>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</si>
  <si>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</si>
  <si>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</si>
  <si>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</si>
  <si>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</si>
  <si>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</si>
  <si>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</si>
  <si>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</si>
  <si>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</si>
  <si>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</si>
  <si>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</si>
  <si>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</si>
  <si>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</si>
  <si>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</si>
  <si>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</si>
  <si>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</si>
  <si>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</si>
  <si>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</si>
  <si>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</si>
  <si>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</si>
  <si>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</si>
  <si>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</si>
  <si>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</si>
  <si>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</si>
  <si>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</si>
  <si>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</si>
  <si>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</si>
  <si>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</si>
  <si>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</si>
  <si>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</si>
  <si>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</si>
  <si>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</si>
  <si>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</si>
  <si>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</si>
  <si>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</si>
  <si>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</si>
  <si>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(bez přejezdů)</t>
  </si>
  <si>
    <t>ZÁKLADNÍ CENOVÁ NABÍDKA PRO VŠECHNY TYPY POHONU</t>
  </si>
  <si>
    <t>Cena Vozokm neujetého Spoje (pokud důvod pro neujetí nebyl na straně Dopravce)</t>
  </si>
  <si>
    <t>#</t>
  </si>
  <si>
    <t>Cenova nabidka NAFTA</t>
  </si>
  <si>
    <t>V oblasti L32:W32 špatný vzorec, nezahrnuje nový řádek 31.</t>
  </si>
  <si>
    <t>Cenova nabidka CNG</t>
  </si>
  <si>
    <t>Není chybou</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</si>
  <si>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</si>
  <si>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</si>
  <si>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</si>
  <si>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</si>
  <si>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</si>
  <si>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Váhy sub-kritérií pro hodnocení dílčího hodnotícího kritéria "Technická kritéria nabídky"</t>
  </si>
  <si>
    <t>na základě podílu vybraných sub-kritérií na vozovém parku za celé období veřejné zakázky</t>
  </si>
  <si>
    <t>Sub-kritérium</t>
  </si>
  <si>
    <t>Celkový počet bodů pro dílčí hodnotící kritérium "Technická kritéria nabídky"</t>
  </si>
  <si>
    <t>Vážená průměrná nabídková cena za 1 Vozokm pro dílčí hodnotící kritérium "Nabídková cena"</t>
  </si>
  <si>
    <t>Kritérium</t>
  </si>
  <si>
    <t>(nepoužívá se)</t>
  </si>
  <si>
    <t>Maximální požadavky na technická kritéria</t>
  </si>
  <si>
    <t>Informace k tomuto souboru</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</si>
  <si>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</si>
  <si>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Alternativní</t>
  </si>
  <si>
    <t>Index pro Alternativní pohon</t>
  </si>
  <si>
    <t>Pohonné hmoty a oleje - Alternativní</t>
  </si>
  <si>
    <t>8.8 - 10</t>
  </si>
  <si>
    <t>10.5 - 12</t>
  </si>
  <si>
    <t>12 - 12.9</t>
  </si>
  <si>
    <t>12.9 a více</t>
  </si>
  <si>
    <t>Klimatizace [% vozidel]</t>
  </si>
  <si>
    <t>Wi-fi připojení [% vozidel]</t>
  </si>
  <si>
    <t>USB nabíjení [% vozidel]</t>
  </si>
  <si>
    <t>Standardní</t>
  </si>
  <si>
    <t>Střední</t>
  </si>
  <si>
    <t>Malý</t>
  </si>
  <si>
    <t>Velký</t>
  </si>
  <si>
    <t>Řádek vymazat zde i na souvisejících listech</t>
  </si>
  <si>
    <t>Položka bude hrazena Objednatelem dle skutečnosti</t>
  </si>
  <si>
    <t>Koeficient na změnu Kategorie</t>
  </si>
  <si>
    <t>Kategorie [počet vozidel]</t>
  </si>
  <si>
    <t>Ano</t>
  </si>
  <si>
    <t>Ne</t>
  </si>
  <si>
    <t>Index mezd v odvětví doprava a skladování</t>
  </si>
  <si>
    <t>Index cen průmyslových výrobců CL 293</t>
  </si>
  <si>
    <t>Koeficient na změnu mezd řidičů</t>
  </si>
  <si>
    <t>ve skutečných hodnotách dle statistického zdroje</t>
  </si>
  <si>
    <t>Cenové indexy a jejich vývoj v průběhu času - vztažené k Základnímu roku</t>
  </si>
  <si>
    <t>Změna Kategorie u Používaných vozidel</t>
  </si>
  <si>
    <t>NASTAVENÍ OBJEDNATELE</t>
  </si>
  <si>
    <t>= podíl, který určuje Objednatel</t>
  </si>
  <si>
    <t>Dopravní rok č.1</t>
  </si>
  <si>
    <t>Nabídka je zpracována v cenové úrovni Výchozího roku. Nabízené částky jsou zaokrouhlené na 3 desetinná místa, procenta na celé procento.</t>
  </si>
  <si>
    <t>určené Objednatelem pro každý Dopravní rok trvání veřejné zakázky</t>
  </si>
  <si>
    <t>závazně předložených Dopravcem pro každý Dopravní rok trvání veřejné zakázky.</t>
  </si>
  <si>
    <t>Podíly jsou vypočtené a zadané bez zaokrouhlení, viz doprovodný Manuál.</t>
  </si>
  <si>
    <t>Výchozí</t>
  </si>
  <si>
    <t>Indexy vztažené k Výchozímu roku</t>
  </si>
  <si>
    <t>Datum: 25.02.2019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</si>
</sst>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_ ;\-0\ "/>
  </numFmts>
  <fonts count="42">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
      <i/>
      <sz val="10"/>
      <color theme="0" tint="-0.499984740745262"/>
      <name val="Arial"/>
      <family val="2"/>
      <charset val="238"/>
    </font>
    <font>
      <sz val="10"/>
      <color theme="0" tint="-0.499984740745262"/>
      <name val="Arial"/>
      <family val="2"/>
    </font>
    <font>
      <i/>
      <sz val="10"/>
      <color theme="1"/>
      <name val="Arial"/>
      <family val="2"/>
    </font>
  </fonts>
  <fills count="1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
      <patternFill patternType="solid">
        <fgColor theme="1"/>
        <bgColor indexed="64"/>
      </patternFill>
    </fill>
    <fill>
      <patternFill patternType="solid">
        <fgColor theme="0" tint="-0.499984740745262"/>
        <bgColor indexed="64"/>
      </patternFill>
    </fill>
  </fills>
  <borders count="1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double">
        <color indexed="64"/>
      </left>
      <right style="hair">
        <color indexed="64"/>
      </right>
      <top style="hair">
        <color indexed="64"/>
      </top>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hair">
        <color indexed="64"/>
      </right>
      <top style="double">
        <color indexed="64"/>
      </top>
      <bottom/>
      <diagonal/>
    </border>
    <border>
      <left style="thin">
        <color indexed="64"/>
      </left>
      <right style="double">
        <color indexed="64"/>
      </right>
      <top style="hair">
        <color indexed="64"/>
      </top>
      <bottom/>
      <diagonal/>
    </border>
    <border>
      <left style="double">
        <color indexed="64"/>
      </left>
      <right style="hair">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style="thin">
        <color indexed="64"/>
      </top>
      <bottom style="thin">
        <color indexed="64"/>
      </bottom>
      <diagonal/>
    </border>
    <border>
      <left/>
      <right style="hair">
        <color indexed="64"/>
      </right>
      <top style="hair">
        <color indexed="64"/>
      </top>
      <bottom/>
      <diagonal/>
    </border>
    <border>
      <left style="double">
        <color indexed="64"/>
      </left>
      <right style="hair">
        <color indexed="64"/>
      </right>
      <top style="thin">
        <color auto="1"/>
      </top>
      <bottom style="hair">
        <color indexed="64"/>
      </bottom>
      <diagonal/>
    </border>
    <border>
      <left style="medium">
        <color auto="1"/>
      </left>
      <right/>
      <top/>
      <bottom style="thin">
        <color auto="1"/>
      </bottom>
      <diagonal/>
    </border>
    <border>
      <left/>
      <right style="medium">
        <color indexed="64"/>
      </right>
      <top style="hair">
        <color indexed="64"/>
      </top>
      <bottom style="thin">
        <color auto="1"/>
      </bottom>
      <diagonal/>
    </border>
    <border>
      <left style="thin">
        <color indexed="64"/>
      </left>
      <right style="double">
        <color indexed="64"/>
      </right>
      <top style="thin">
        <color indexed="64"/>
      </top>
      <bottom style="thin">
        <color indexed="64"/>
      </bottom>
      <diagonal/>
    </border>
    <border>
      <left style="medium">
        <color auto="1"/>
      </left>
      <right style="thin">
        <color auto="1"/>
      </right>
      <top style="thin">
        <color auto="1"/>
      </top>
      <bottom style="hair">
        <color auto="1"/>
      </bottom>
      <diagonal/>
    </border>
    <border>
      <left style="medium">
        <color auto="1"/>
      </left>
      <right style="thin">
        <color indexed="64"/>
      </right>
      <top style="hair">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844">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165" fontId="0" fillId="5" borderId="0" xfId="0" applyNumberFormat="1" applyFill="1" applyBorder="1"/>
    <xf numFmtId="0" fontId="3" fillId="4" borderId="5" xfId="0" applyFont="1" applyFill="1" applyBorder="1" applyAlignment="1">
      <alignment horizontal="center" vertical="center"/>
    </xf>
    <xf numFmtId="1" fontId="0" fillId="3" borderId="70" xfId="0" applyNumberFormat="1" applyFont="1" applyFill="1" applyBorder="1" applyAlignment="1">
      <alignment horizontal="center" vertical="center" wrapText="1"/>
    </xf>
    <xf numFmtId="1" fontId="0" fillId="3" borderId="71" xfId="0" applyNumberFormat="1" applyFont="1" applyFill="1" applyBorder="1" applyAlignment="1">
      <alignment horizontal="center" vertical="center" wrapText="1"/>
    </xf>
    <xf numFmtId="1" fontId="0" fillId="3" borderId="72" xfId="0" applyNumberFormat="1" applyFont="1" applyFill="1" applyBorder="1" applyAlignment="1">
      <alignment horizontal="center" vertical="center" wrapText="1"/>
    </xf>
    <xf numFmtId="0" fontId="0" fillId="3" borderId="60" xfId="0" applyFill="1" applyBorder="1" applyAlignment="1">
      <alignment horizontal="center" vertic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78"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79" xfId="0" applyFont="1" applyFill="1" applyBorder="1"/>
    <xf numFmtId="0" fontId="4" fillId="0" borderId="65" xfId="0" applyFont="1" applyFill="1" applyBorder="1" applyAlignment="1">
      <alignment horizontal="left" vertical="center"/>
    </xf>
    <xf numFmtId="0" fontId="0" fillId="0" borderId="78" xfId="0" applyBorder="1"/>
    <xf numFmtId="0" fontId="0" fillId="0" borderId="80" xfId="0" applyBorder="1"/>
    <xf numFmtId="0" fontId="1" fillId="5" borderId="77" xfId="0" applyFont="1" applyFill="1" applyBorder="1" applyAlignment="1">
      <alignment vertical="center"/>
    </xf>
    <xf numFmtId="2" fontId="13" fillId="5" borderId="81" xfId="0" applyNumberFormat="1" applyFont="1" applyFill="1" applyBorder="1"/>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86"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83"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84"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85"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86"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87"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82"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85" xfId="0" applyNumberFormat="1" applyFill="1" applyBorder="1" applyAlignment="1">
      <alignment horizontal="right" indent="2"/>
    </xf>
    <xf numFmtId="3" fontId="0" fillId="5" borderId="90"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93" xfId="0" applyNumberFormat="1" applyFont="1" applyFill="1" applyBorder="1" applyAlignment="1">
      <alignment horizontal="center"/>
    </xf>
    <xf numFmtId="3" fontId="1" fillId="5" borderId="94" xfId="0" applyNumberFormat="1" applyFont="1" applyFill="1" applyBorder="1" applyAlignment="1">
      <alignment horizontal="center"/>
    </xf>
    <xf numFmtId="3" fontId="20" fillId="5" borderId="95" xfId="0" applyNumberFormat="1" applyFont="1" applyFill="1" applyBorder="1" applyAlignment="1">
      <alignment horizontal="left" indent="2"/>
    </xf>
    <xf numFmtId="3" fontId="1" fillId="5" borderId="95" xfId="0" applyNumberFormat="1" applyFont="1" applyFill="1" applyBorder="1" applyAlignment="1">
      <alignment horizontal="left" indent="2"/>
    </xf>
    <xf numFmtId="3" fontId="1" fillId="5" borderId="96" xfId="0" applyNumberFormat="1" applyFont="1" applyFill="1" applyBorder="1" applyAlignment="1">
      <alignment horizontal="left" indent="2"/>
    </xf>
    <xf numFmtId="3" fontId="20" fillId="5" borderId="97"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0" xfId="0" applyFill="1" applyBorder="1"/>
    <xf numFmtId="0" fontId="0" fillId="14" borderId="101" xfId="0" applyFill="1" applyBorder="1"/>
    <xf numFmtId="0" fontId="0" fillId="14" borderId="99"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22"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77" xfId="3" applyFont="1" applyFill="1" applyBorder="1" applyAlignment="1">
      <alignment horizontal="left" vertical="center"/>
    </xf>
    <xf numFmtId="0" fontId="24" fillId="5" borderId="78" xfId="3" applyFont="1" applyFill="1" applyBorder="1" applyAlignment="1">
      <alignment horizontal="left"/>
    </xf>
    <xf numFmtId="0" fontId="24" fillId="5" borderId="79" xfId="3" applyFont="1" applyFill="1" applyBorder="1" applyAlignment="1">
      <alignment horizontal="left"/>
    </xf>
    <xf numFmtId="0" fontId="25" fillId="5" borderId="113"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98"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95" xfId="3" applyFont="1" applyFill="1" applyBorder="1" applyAlignment="1">
      <alignment horizontal="left"/>
    </xf>
    <xf numFmtId="0" fontId="25" fillId="5" borderId="111"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94" xfId="3" applyNumberFormat="1" applyFont="1" applyFill="1" applyBorder="1" applyAlignment="1">
      <alignment horizontal="left"/>
    </xf>
    <xf numFmtId="0" fontId="25" fillId="5" borderId="98" xfId="3" applyFont="1" applyFill="1" applyBorder="1" applyAlignment="1">
      <alignment horizontal="left" vertical="top"/>
    </xf>
    <xf numFmtId="0" fontId="25" fillId="5" borderId="108"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15" xfId="3" applyFont="1" applyFill="1" applyBorder="1" applyAlignment="1">
      <alignment horizontal="left"/>
    </xf>
    <xf numFmtId="0" fontId="24" fillId="5" borderId="98"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09" xfId="3" applyFont="1" applyFill="1" applyBorder="1" applyAlignment="1">
      <alignment horizontal="left"/>
    </xf>
    <xf numFmtId="14" fontId="24" fillId="5" borderId="51" xfId="3" applyNumberFormat="1" applyFont="1" applyFill="1" applyBorder="1" applyAlignment="1">
      <alignment horizontal="left"/>
    </xf>
    <xf numFmtId="14" fontId="24" fillId="5" borderId="110" xfId="3" applyNumberFormat="1" applyFont="1" applyFill="1" applyBorder="1" applyAlignment="1">
      <alignment horizontal="left"/>
    </xf>
    <xf numFmtId="14" fontId="24" fillId="5" borderId="97"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95" xfId="3" applyFont="1" applyFill="1" applyBorder="1" applyAlignment="1">
      <alignment horizontal="left"/>
    </xf>
    <xf numFmtId="0" fontId="24" fillId="5" borderId="110" xfId="3" applyFont="1" applyFill="1" applyBorder="1" applyAlignment="1">
      <alignment horizontal="left"/>
    </xf>
    <xf numFmtId="0" fontId="24" fillId="5" borderId="116"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97"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14" fontId="24" fillId="5" borderId="98" xfId="3" applyNumberFormat="1" applyFont="1" applyFill="1" applyBorder="1" applyAlignment="1">
      <alignment horizontal="left" wrapText="1"/>
    </xf>
    <xf numFmtId="14" fontId="24" fillId="5" borderId="95" xfId="3" applyNumberFormat="1" applyFont="1" applyFill="1" applyBorder="1" applyAlignment="1">
      <alignment wrapText="1"/>
    </xf>
    <xf numFmtId="0" fontId="27" fillId="5" borderId="88" xfId="3" applyFont="1" applyFill="1" applyBorder="1" applyAlignment="1">
      <alignment wrapText="1"/>
    </xf>
    <xf numFmtId="0" fontId="32" fillId="5" borderId="98" xfId="3" applyFont="1" applyFill="1" applyBorder="1" applyAlignment="1">
      <alignment horizontal="left" vertical="top" wrapText="1"/>
    </xf>
    <xf numFmtId="14" fontId="30" fillId="5" borderId="95" xfId="3" applyNumberFormat="1" applyFont="1" applyFill="1" applyBorder="1" applyAlignment="1">
      <alignment horizontal="left" vertical="top" wrapText="1"/>
    </xf>
    <xf numFmtId="0" fontId="0" fillId="0" borderId="0" xfId="0" applyAlignment="1">
      <alignment horizontal="left"/>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27" fillId="5" borderId="98"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95"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82"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1" xfId="3" applyFont="1" applyFill="1" applyBorder="1" applyAlignment="1">
      <alignment wrapText="1"/>
    </xf>
    <xf numFmtId="0" fontId="0" fillId="0" borderId="98"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98"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95"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23"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0" xfId="0" applyNumberFormat="1" applyFont="1" applyFill="1" applyBorder="1" applyAlignment="1" applyProtection="1">
      <alignment horizontal="center" vertical="center" wrapText="1"/>
    </xf>
    <xf numFmtId="1" fontId="0" fillId="3" borderId="71" xfId="0" applyNumberFormat="1" applyFont="1" applyFill="1" applyBorder="1" applyAlignment="1" applyProtection="1">
      <alignment horizontal="center" vertical="center" wrapText="1"/>
    </xf>
    <xf numFmtId="1" fontId="0" fillId="3" borderId="72" xfId="0" applyNumberFormat="1" applyFont="1" applyFill="1" applyBorder="1" applyAlignment="1" applyProtection="1">
      <alignment horizontal="center" vertical="center" wrapText="1"/>
    </xf>
    <xf numFmtId="0" fontId="3" fillId="4" borderId="34" xfId="0" applyFont="1" applyFill="1" applyBorder="1" applyAlignment="1" applyProtection="1">
      <alignment horizont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0" fillId="5" borderId="5" xfId="0" applyFill="1" applyBorder="1" applyProtection="1"/>
    <xf numFmtId="0" fontId="0" fillId="0" borderId="0" xfId="0" applyFill="1" applyAlignment="1" applyProtection="1">
      <alignment horizontal="center"/>
    </xf>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1" fillId="5" borderId="46" xfId="0" applyFont="1" applyFill="1" applyBorder="1" applyAlignment="1">
      <alignment horizontal="center" wrapText="1"/>
    </xf>
    <xf numFmtId="0" fontId="0" fillId="5" borderId="48" xfId="0" applyFill="1" applyBorder="1" applyAlignment="1">
      <alignment horizontal="center" wrapText="1"/>
    </xf>
    <xf numFmtId="0" fontId="0" fillId="5" borderId="0" xfId="0" applyFill="1" applyAlignment="1">
      <alignment horizontal="center"/>
    </xf>
    <xf numFmtId="1" fontId="0" fillId="10" borderId="74" xfId="0" applyNumberFormat="1" applyFill="1" applyBorder="1" applyAlignment="1" applyProtection="1">
      <alignment horizontal="center" vertical="center"/>
    </xf>
    <xf numFmtId="1" fontId="0" fillId="10" borderId="75" xfId="0" applyNumberFormat="1" applyFill="1" applyBorder="1" applyAlignment="1" applyProtection="1">
      <alignment horizontal="center" vertical="center"/>
    </xf>
    <xf numFmtId="173" fontId="0" fillId="5" borderId="123" xfId="0" applyNumberFormat="1" applyFill="1" applyBorder="1" applyAlignment="1">
      <alignment horizontal="right" vertical="center"/>
    </xf>
    <xf numFmtId="173" fontId="0" fillId="5" borderId="124" xfId="0" applyNumberFormat="1" applyFill="1" applyBorder="1" applyAlignment="1">
      <alignment horizontal="right" vertical="center"/>
    </xf>
    <xf numFmtId="173" fontId="0" fillId="5" borderId="125" xfId="0" applyNumberFormat="1" applyFill="1" applyBorder="1" applyAlignment="1">
      <alignment horizontal="right" vertical="center"/>
    </xf>
    <xf numFmtId="173" fontId="0" fillId="5" borderId="73" xfId="0" applyNumberFormat="1" applyFill="1" applyBorder="1" applyAlignment="1">
      <alignment horizontal="right" vertical="center"/>
    </xf>
    <xf numFmtId="173" fontId="0" fillId="5" borderId="18" xfId="0" applyNumberFormat="1" applyFill="1" applyBorder="1" applyAlignment="1">
      <alignment horizontal="right" vertical="center"/>
    </xf>
    <xf numFmtId="173" fontId="0" fillId="5" borderId="19" xfId="0" applyNumberFormat="1" applyFill="1" applyBorder="1" applyAlignment="1">
      <alignment horizontal="right" vertical="center"/>
    </xf>
    <xf numFmtId="173" fontId="0" fillId="5" borderId="122" xfId="0" applyNumberFormat="1" applyFill="1" applyBorder="1" applyAlignment="1">
      <alignment horizontal="right" vertical="center"/>
    </xf>
    <xf numFmtId="173" fontId="0" fillId="5" borderId="14" xfId="0" applyNumberFormat="1" applyFill="1" applyBorder="1" applyAlignment="1">
      <alignment horizontal="right" vertical="center"/>
    </xf>
    <xf numFmtId="173" fontId="0" fillId="5" borderId="15" xfId="0" applyNumberFormat="1" applyFill="1" applyBorder="1" applyAlignment="1">
      <alignment horizontal="right" vertical="center"/>
    </xf>
    <xf numFmtId="169" fontId="0" fillId="0" borderId="126" xfId="0" applyNumberFormat="1" applyFill="1" applyBorder="1" applyAlignment="1">
      <alignment horizontal="right" vertical="center"/>
    </xf>
    <xf numFmtId="0" fontId="3" fillId="4" borderId="130" xfId="0" applyFont="1" applyFill="1" applyBorder="1" applyAlignment="1" applyProtection="1">
      <alignment horizontal="center"/>
    </xf>
    <xf numFmtId="0" fontId="3" fillId="4" borderId="131" xfId="0" applyFont="1" applyFill="1" applyBorder="1" applyAlignment="1" applyProtection="1">
      <alignment horizontal="center"/>
    </xf>
    <xf numFmtId="173" fontId="0" fillId="5" borderId="76" xfId="0" applyNumberFormat="1" applyFill="1" applyBorder="1" applyAlignment="1">
      <alignment horizontal="right" vertical="center"/>
    </xf>
    <xf numFmtId="173" fontId="0" fillId="5" borderId="127" xfId="0" applyNumberFormat="1" applyFill="1" applyBorder="1" applyAlignment="1">
      <alignment horizontal="right" vertical="center"/>
    </xf>
    <xf numFmtId="173" fontId="0" fillId="5" borderId="128" xfId="0" applyNumberFormat="1" applyFill="1" applyBorder="1" applyAlignment="1">
      <alignment horizontal="right" vertical="center"/>
    </xf>
    <xf numFmtId="4" fontId="0" fillId="10" borderId="2" xfId="0" applyNumberFormat="1" applyFill="1" applyBorder="1" applyProtection="1"/>
    <xf numFmtId="0" fontId="3" fillId="4" borderId="133" xfId="0" applyFont="1" applyFill="1" applyBorder="1" applyAlignment="1" applyProtection="1">
      <alignment horizontal="center"/>
    </xf>
    <xf numFmtId="1" fontId="0" fillId="10" borderId="129" xfId="0" applyNumberFormat="1" applyFill="1" applyBorder="1" applyAlignment="1" applyProtection="1">
      <alignment horizontal="center" vertical="center"/>
    </xf>
    <xf numFmtId="0" fontId="3" fillId="4" borderId="133" xfId="0" applyFont="1" applyFill="1" applyBorder="1" applyAlignment="1">
      <alignment horizontal="center"/>
    </xf>
    <xf numFmtId="1" fontId="0" fillId="5" borderId="132" xfId="0" applyNumberFormat="1" applyFill="1" applyBorder="1" applyAlignment="1" applyProtection="1">
      <alignment horizontal="center" vertical="center"/>
    </xf>
    <xf numFmtId="1" fontId="0" fillId="5" borderId="74" xfId="0" applyNumberFormat="1" applyFill="1" applyBorder="1" applyAlignment="1" applyProtection="1">
      <alignment horizontal="center" vertical="center"/>
    </xf>
    <xf numFmtId="1" fontId="0" fillId="5" borderId="75" xfId="0" applyNumberFormat="1" applyFill="1" applyBorder="1" applyAlignment="1" applyProtection="1">
      <alignment horizontal="center" vertical="center"/>
    </xf>
    <xf numFmtId="1" fontId="0" fillId="10" borderId="122" xfId="0" applyNumberFormat="1" applyFill="1" applyBorder="1" applyAlignment="1" applyProtection="1">
      <alignment horizontal="center" vertical="center"/>
    </xf>
    <xf numFmtId="1" fontId="0" fillId="10" borderId="14" xfId="0" applyNumberFormat="1" applyFill="1" applyBorder="1" applyAlignment="1" applyProtection="1">
      <alignment horizontal="center" vertical="center"/>
    </xf>
    <xf numFmtId="1" fontId="0" fillId="10" borderId="15" xfId="0" applyNumberFormat="1" applyFill="1" applyBorder="1" applyAlignment="1" applyProtection="1">
      <alignment horizontal="center" vertical="center"/>
    </xf>
    <xf numFmtId="1" fontId="0" fillId="5" borderId="76" xfId="0" applyNumberFormat="1" applyFill="1" applyBorder="1" applyAlignment="1">
      <alignment horizontal="right" vertical="center"/>
    </xf>
    <xf numFmtId="1" fontId="0" fillId="5" borderId="127" xfId="0" applyNumberFormat="1" applyFill="1" applyBorder="1" applyAlignment="1">
      <alignment horizontal="right" vertical="center"/>
    </xf>
    <xf numFmtId="1" fontId="0" fillId="5" borderId="128" xfId="0" applyNumberFormat="1" applyFill="1" applyBorder="1" applyAlignment="1">
      <alignment horizontal="right" vertical="center"/>
    </xf>
    <xf numFmtId="164" fontId="0" fillId="5" borderId="2" xfId="0" applyNumberFormat="1" applyFill="1" applyBorder="1" applyProtection="1"/>
    <xf numFmtId="164" fontId="0" fillId="5" borderId="2" xfId="0" applyNumberFormat="1" applyFill="1" applyBorder="1" applyProtection="1">
      <protection locked="0"/>
    </xf>
    <xf numFmtId="9" fontId="0" fillId="10" borderId="30" xfId="0" applyNumberFormat="1" applyFill="1" applyBorder="1" applyAlignment="1" applyProtection="1">
      <alignment horizontal="center"/>
    </xf>
    <xf numFmtId="9" fontId="0" fillId="0" borderId="30" xfId="0" applyNumberFormat="1" applyFill="1" applyBorder="1" applyAlignment="1" applyProtection="1">
      <alignment horizontal="center"/>
    </xf>
    <xf numFmtId="0" fontId="0" fillId="13" borderId="12" xfId="0" applyFill="1" applyBorder="1" applyProtection="1"/>
    <xf numFmtId="0" fontId="0" fillId="13" borderId="52" xfId="0" applyFill="1" applyBorder="1" applyAlignment="1" applyProtection="1">
      <alignment horizontal="right"/>
    </xf>
    <xf numFmtId="0" fontId="0" fillId="13" borderId="54" xfId="0" applyFill="1" applyBorder="1" applyProtection="1"/>
    <xf numFmtId="9" fontId="0" fillId="13" borderId="2" xfId="0" applyNumberFormat="1" applyFill="1" applyBorder="1" applyAlignment="1" applyProtection="1">
      <alignment horizontal="center"/>
    </xf>
    <xf numFmtId="9" fontId="0" fillId="13" borderId="26" xfId="0" applyNumberFormat="1" applyFill="1" applyBorder="1" applyAlignment="1" applyProtection="1">
      <alignment horizontal="center"/>
    </xf>
    <xf numFmtId="0" fontId="3" fillId="5" borderId="0" xfId="0" applyFont="1" applyFill="1" applyProtection="1"/>
    <xf numFmtId="0" fontId="0" fillId="13" borderId="12" xfId="0" applyFill="1" applyBorder="1"/>
    <xf numFmtId="0" fontId="0" fillId="13" borderId="52" xfId="0" applyFill="1" applyBorder="1" applyAlignment="1">
      <alignment horizontal="right"/>
    </xf>
    <xf numFmtId="0" fontId="0" fillId="13" borderId="54" xfId="0" applyFill="1" applyBorder="1"/>
    <xf numFmtId="9" fontId="0" fillId="13" borderId="3" xfId="0" applyNumberFormat="1" applyFill="1" applyBorder="1" applyAlignment="1">
      <alignment horizontal="center"/>
    </xf>
    <xf numFmtId="9" fontId="0" fillId="13" borderId="2" xfId="0" applyNumberFormat="1" applyFill="1" applyBorder="1" applyAlignment="1">
      <alignment horizontal="center"/>
    </xf>
    <xf numFmtId="165" fontId="0" fillId="13" borderId="5" xfId="0" applyNumberFormat="1" applyFill="1" applyBorder="1" applyAlignment="1" applyProtection="1">
      <alignment horizontal="right" indent="1"/>
    </xf>
    <xf numFmtId="165" fontId="0" fillId="13" borderId="26" xfId="0" applyNumberFormat="1" applyFill="1" applyBorder="1" applyAlignment="1" applyProtection="1">
      <alignment horizontal="right" indent="1"/>
    </xf>
    <xf numFmtId="0" fontId="9" fillId="5" borderId="0" xfId="0" applyFont="1" applyFill="1" applyProtection="1"/>
    <xf numFmtId="0" fontId="0" fillId="16" borderId="10" xfId="0" quotePrefix="1" applyFill="1" applyBorder="1" applyAlignment="1" applyProtection="1">
      <alignment horizontal="right"/>
    </xf>
    <xf numFmtId="0" fontId="0" fillId="16" borderId="57" xfId="0" applyFill="1" applyBorder="1" applyAlignment="1" applyProtection="1">
      <alignment wrapText="1"/>
    </xf>
    <xf numFmtId="0" fontId="0" fillId="16" borderId="58" xfId="0" applyFill="1" applyBorder="1" applyAlignment="1" applyProtection="1">
      <alignment wrapText="1"/>
    </xf>
    <xf numFmtId="0" fontId="0" fillId="16" borderId="58" xfId="0" applyFill="1" applyBorder="1" applyProtection="1"/>
    <xf numFmtId="0" fontId="0" fillId="16" borderId="59" xfId="0" applyFill="1" applyBorder="1" applyProtection="1"/>
    <xf numFmtId="9" fontId="0" fillId="16" borderId="3" xfId="0" applyNumberFormat="1" applyFill="1" applyBorder="1" applyAlignment="1" applyProtection="1">
      <alignment horizontal="center"/>
    </xf>
    <xf numFmtId="9" fontId="0" fillId="16" borderId="30" xfId="0" applyNumberFormat="1" applyFill="1" applyBorder="1" applyAlignment="1" applyProtection="1">
      <alignment horizontal="center"/>
    </xf>
    <xf numFmtId="0" fontId="0" fillId="16" borderId="10" xfId="0" quotePrefix="1" applyFill="1" applyBorder="1" applyAlignment="1">
      <alignment horizontal="right"/>
    </xf>
    <xf numFmtId="0" fontId="0" fillId="16" borderId="57" xfId="0" applyFill="1" applyBorder="1" applyAlignment="1">
      <alignment wrapText="1"/>
    </xf>
    <xf numFmtId="0" fontId="0" fillId="16" borderId="58" xfId="0" applyFill="1" applyBorder="1" applyAlignment="1">
      <alignment wrapText="1"/>
    </xf>
    <xf numFmtId="0" fontId="0" fillId="16" borderId="58" xfId="0" applyFill="1" applyBorder="1"/>
    <xf numFmtId="0" fontId="0" fillId="16" borderId="59" xfId="0" applyFill="1" applyBorder="1"/>
    <xf numFmtId="9" fontId="0" fillId="16" borderId="3" xfId="0" applyNumberFormat="1" applyFill="1" applyBorder="1" applyAlignment="1">
      <alignment horizontal="center"/>
    </xf>
    <xf numFmtId="9" fontId="0" fillId="16" borderId="2" xfId="0" applyNumberFormat="1" applyFill="1" applyBorder="1" applyAlignment="1">
      <alignment horizontal="center"/>
    </xf>
    <xf numFmtId="165" fontId="7" fillId="16" borderId="57" xfId="0" applyNumberFormat="1" applyFont="1" applyFill="1" applyBorder="1" applyAlignment="1">
      <alignment horizontal="right" indent="1"/>
    </xf>
    <xf numFmtId="165" fontId="7" fillId="16" borderId="118" xfId="0" applyNumberFormat="1" applyFont="1" applyFill="1" applyBorder="1" applyAlignment="1">
      <alignment horizontal="right" indent="1"/>
    </xf>
    <xf numFmtId="0" fontId="0" fillId="17" borderId="10" xfId="0" quotePrefix="1" applyFill="1" applyBorder="1" applyAlignment="1">
      <alignment horizontal="right"/>
    </xf>
    <xf numFmtId="0" fontId="0" fillId="17" borderId="57" xfId="0" applyFill="1" applyBorder="1"/>
    <xf numFmtId="0" fontId="0" fillId="17" borderId="58" xfId="0" applyFill="1" applyBorder="1"/>
    <xf numFmtId="0" fontId="0" fillId="17" borderId="59" xfId="0" applyFill="1" applyBorder="1"/>
    <xf numFmtId="9" fontId="0" fillId="17" borderId="2" xfId="0" applyNumberFormat="1" applyFill="1" applyBorder="1" applyAlignment="1">
      <alignment horizontal="center"/>
    </xf>
    <xf numFmtId="4" fontId="0" fillId="17" borderId="2" xfId="0" applyNumberFormat="1" applyFill="1" applyBorder="1" applyAlignment="1">
      <alignment horizontal="right" indent="2"/>
    </xf>
    <xf numFmtId="165" fontId="0" fillId="17" borderId="26" xfId="0" applyNumberFormat="1" applyFill="1" applyBorder="1" applyAlignment="1">
      <alignment horizontal="right" indent="2"/>
    </xf>
    <xf numFmtId="3" fontId="0" fillId="17" borderId="85" xfId="0" applyNumberFormat="1" applyFill="1" applyBorder="1" applyAlignment="1">
      <alignment horizontal="right" indent="2"/>
    </xf>
    <xf numFmtId="3" fontId="0" fillId="17" borderId="12" xfId="0" applyNumberFormat="1" applyFill="1" applyBorder="1" applyAlignment="1">
      <alignment horizontal="right" indent="2"/>
    </xf>
    <xf numFmtId="3" fontId="0" fillId="17" borderId="2" xfId="0" applyNumberFormat="1" applyFill="1" applyBorder="1" applyAlignment="1">
      <alignment horizontal="right" indent="2"/>
    </xf>
    <xf numFmtId="3" fontId="0" fillId="17" borderId="26" xfId="0" applyNumberFormat="1" applyFill="1" applyBorder="1" applyAlignment="1">
      <alignment horizontal="right" indent="2"/>
    </xf>
    <xf numFmtId="0" fontId="0" fillId="17" borderId="0" xfId="0" applyFill="1"/>
    <xf numFmtId="0" fontId="0" fillId="17" borderId="5" xfId="0" applyFill="1" applyBorder="1" applyAlignment="1" applyProtection="1">
      <alignment horizontal="right"/>
    </xf>
    <xf numFmtId="0" fontId="0" fillId="17" borderId="52" xfId="0" applyFill="1" applyBorder="1" applyProtection="1"/>
    <xf numFmtId="0" fontId="0" fillId="17" borderId="52" xfId="0" applyFill="1" applyBorder="1" applyAlignment="1" applyProtection="1">
      <alignment horizontal="right"/>
    </xf>
    <xf numFmtId="0" fontId="0" fillId="17" borderId="54" xfId="0" applyFill="1" applyBorder="1" applyProtection="1"/>
    <xf numFmtId="0" fontId="0" fillId="17" borderId="2" xfId="0" applyFill="1" applyBorder="1" applyAlignment="1">
      <alignment horizontal="left"/>
    </xf>
    <xf numFmtId="0" fontId="0" fillId="17" borderId="5" xfId="0" applyFill="1" applyBorder="1"/>
    <xf numFmtId="0" fontId="0" fillId="17" borderId="54" xfId="0" applyFill="1" applyBorder="1"/>
    <xf numFmtId="166" fontId="0" fillId="17" borderId="2" xfId="0" applyNumberFormat="1" applyFill="1" applyBorder="1" applyAlignment="1"/>
    <xf numFmtId="0" fontId="3" fillId="4" borderId="116" xfId="0" applyFont="1" applyFill="1" applyBorder="1" applyAlignment="1" applyProtection="1">
      <alignment horizontal="center" vertical="center"/>
    </xf>
    <xf numFmtId="0" fontId="39" fillId="5" borderId="0" xfId="0" applyFont="1" applyFill="1" applyProtection="1"/>
    <xf numFmtId="1" fontId="0" fillId="10" borderId="119" xfId="0" applyNumberFormat="1" applyFill="1" applyBorder="1" applyAlignment="1" applyProtection="1">
      <alignment horizontal="center" vertical="center"/>
    </xf>
    <xf numFmtId="1" fontId="0" fillId="10" borderId="120" xfId="0" applyNumberFormat="1" applyFill="1" applyBorder="1" applyAlignment="1" applyProtection="1">
      <alignment horizontal="center" vertical="center"/>
    </xf>
    <xf numFmtId="1" fontId="0" fillId="10" borderId="121" xfId="0" applyNumberFormat="1" applyFill="1" applyBorder="1" applyAlignment="1" applyProtection="1">
      <alignment horizontal="center" vertical="center"/>
    </xf>
    <xf numFmtId="1" fontId="0" fillId="10" borderId="123" xfId="0" applyNumberFormat="1" applyFill="1" applyBorder="1" applyAlignment="1" applyProtection="1">
      <alignment horizontal="center" vertical="center"/>
    </xf>
    <xf numFmtId="1" fontId="0" fillId="10" borderId="124" xfId="0" applyNumberFormat="1" applyFill="1" applyBorder="1" applyAlignment="1" applyProtection="1">
      <alignment horizontal="center" vertical="center"/>
    </xf>
    <xf numFmtId="1" fontId="0" fillId="10" borderId="125" xfId="0" applyNumberFormat="1" applyFill="1" applyBorder="1" applyAlignment="1" applyProtection="1">
      <alignment horizontal="center" vertical="center"/>
    </xf>
    <xf numFmtId="166" fontId="0" fillId="5" borderId="2" xfId="0" applyNumberFormat="1" applyFill="1" applyBorder="1" applyProtection="1"/>
    <xf numFmtId="1" fontId="0" fillId="15" borderId="123" xfId="0" applyNumberFormat="1" applyFill="1" applyBorder="1" applyAlignment="1" applyProtection="1">
      <alignment horizontal="right" vertical="center"/>
      <protection locked="0"/>
    </xf>
    <xf numFmtId="1" fontId="0" fillId="15" borderId="124" xfId="0" applyNumberFormat="1" applyFill="1" applyBorder="1" applyAlignment="1" applyProtection="1">
      <alignment horizontal="right" vertical="center"/>
      <protection locked="0"/>
    </xf>
    <xf numFmtId="1" fontId="0" fillId="15" borderId="125" xfId="0" applyNumberFormat="1" applyFill="1" applyBorder="1" applyAlignment="1" applyProtection="1">
      <alignment horizontal="right" vertical="center"/>
      <protection locked="0"/>
    </xf>
    <xf numFmtId="1" fontId="0" fillId="15" borderId="134" xfId="0" applyNumberFormat="1" applyFill="1" applyBorder="1" applyAlignment="1">
      <alignment horizontal="right" vertical="center"/>
    </xf>
    <xf numFmtId="1" fontId="0" fillId="15" borderId="124" xfId="0" applyNumberFormat="1" applyFill="1" applyBorder="1" applyAlignment="1">
      <alignment horizontal="right" vertical="center"/>
    </xf>
    <xf numFmtId="1" fontId="0" fillId="15" borderId="125" xfId="0" applyNumberFormat="1" applyFill="1" applyBorder="1" applyAlignment="1">
      <alignment horizontal="right" vertical="center"/>
    </xf>
    <xf numFmtId="0" fontId="0" fillId="0" borderId="54" xfId="0" applyBorder="1" applyAlignment="1" applyProtection="1"/>
    <xf numFmtId="0" fontId="0" fillId="5" borderId="54" xfId="0" applyFill="1" applyBorder="1" applyAlignment="1" applyProtection="1"/>
    <xf numFmtId="0" fontId="0" fillId="5" borderId="54" xfId="0" applyFill="1" applyBorder="1" applyAlignment="1"/>
    <xf numFmtId="0" fontId="0" fillId="0" borderId="54" xfId="0" applyBorder="1" applyAlignment="1"/>
    <xf numFmtId="0" fontId="0" fillId="11" borderId="54" xfId="0" applyFill="1" applyBorder="1"/>
    <xf numFmtId="0" fontId="4" fillId="11" borderId="54" xfId="0" applyFont="1" applyFill="1" applyBorder="1"/>
    <xf numFmtId="2" fontId="4" fillId="11" borderId="54" xfId="0" applyNumberFormat="1" applyFont="1" applyFill="1" applyBorder="1"/>
    <xf numFmtId="0" fontId="40" fillId="5" borderId="2" xfId="0" applyFont="1" applyFill="1" applyBorder="1" applyAlignment="1">
      <alignment horizontal="left"/>
    </xf>
    <xf numFmtId="0" fontId="40" fillId="5" borderId="5" xfId="0" applyFont="1" applyFill="1" applyBorder="1"/>
    <xf numFmtId="4" fontId="40" fillId="5" borderId="52" xfId="0" applyNumberFormat="1" applyFont="1" applyFill="1" applyBorder="1"/>
    <xf numFmtId="165" fontId="40" fillId="5" borderId="2" xfId="0" applyNumberFormat="1" applyFont="1" applyFill="1" applyBorder="1" applyAlignment="1"/>
    <xf numFmtId="4" fontId="40" fillId="5" borderId="2" xfId="0" applyNumberFormat="1" applyFont="1" applyFill="1" applyBorder="1" applyAlignment="1"/>
    <xf numFmtId="0" fontId="4" fillId="0" borderId="13" xfId="0" applyFont="1" applyFill="1" applyBorder="1" applyAlignment="1">
      <alignment horizontal="left" vertical="center"/>
    </xf>
    <xf numFmtId="1" fontId="0" fillId="15" borderId="129" xfId="0" applyNumberFormat="1" applyFill="1" applyBorder="1" applyAlignment="1" applyProtection="1">
      <alignment horizontal="right" vertical="center"/>
      <protection locked="0"/>
    </xf>
    <xf numFmtId="1" fontId="0" fillId="15" borderId="74" xfId="0" applyNumberFormat="1" applyFill="1" applyBorder="1" applyAlignment="1" applyProtection="1">
      <alignment horizontal="right" vertical="center"/>
      <protection locked="0"/>
    </xf>
    <xf numFmtId="1" fontId="0" fillId="15" borderId="75" xfId="0" applyNumberFormat="1" applyFill="1" applyBorder="1" applyAlignment="1" applyProtection="1">
      <alignment horizontal="right" vertical="center"/>
      <protection locked="0"/>
    </xf>
    <xf numFmtId="169" fontId="0" fillId="5" borderId="140" xfId="0" applyNumberFormat="1" applyFill="1" applyBorder="1" applyAlignment="1">
      <alignment horizontal="right" vertical="center"/>
    </xf>
    <xf numFmtId="0" fontId="3" fillId="4" borderId="62" xfId="0" applyFont="1" applyFill="1" applyBorder="1" applyAlignment="1">
      <alignment horizontal="center"/>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5" borderId="14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126" xfId="0" applyNumberFormat="1" applyFill="1" applyBorder="1" applyAlignment="1">
      <alignment horizontal="right" vertical="center"/>
    </xf>
    <xf numFmtId="169" fontId="0" fillId="2" borderId="73" xfId="0" applyNumberFormat="1" applyFill="1" applyBorder="1" applyAlignment="1" applyProtection="1">
      <alignment horizontal="right" vertical="center"/>
      <protection locked="0"/>
    </xf>
    <xf numFmtId="169" fontId="0" fillId="2" borderId="18" xfId="0" applyNumberFormat="1" applyFill="1" applyBorder="1" applyAlignment="1" applyProtection="1">
      <alignment horizontal="right" vertical="center"/>
      <protection locked="0"/>
    </xf>
    <xf numFmtId="169" fontId="0" fillId="2" borderId="19"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9" fontId="0" fillId="5" borderId="143" xfId="0" applyNumberFormat="1" applyFill="1" applyBorder="1" applyAlignment="1">
      <alignment horizontal="right"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9" fontId="0" fillId="10" borderId="22" xfId="0" applyNumberFormat="1" applyFill="1" applyBorder="1" applyAlignment="1" applyProtection="1">
      <alignment horizontal="center" vertical="center"/>
    </xf>
    <xf numFmtId="9" fontId="0" fillId="10" borderId="18" xfId="0" applyNumberFormat="1" applyFill="1" applyBorder="1" applyAlignment="1" applyProtection="1">
      <alignment horizontal="center" vertical="center"/>
    </xf>
    <xf numFmtId="9" fontId="0" fillId="10" borderId="19"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4" fillId="0" borderId="107" xfId="0" applyFont="1" applyFill="1" applyBorder="1" applyAlignment="1" applyProtection="1">
      <alignment horizontal="left" vertical="center"/>
    </xf>
    <xf numFmtId="0" fontId="4" fillId="0" borderId="104" xfId="0" applyFont="1" applyFill="1" applyBorder="1" applyAlignment="1" applyProtection="1">
      <alignment horizontal="left" vertical="center"/>
    </xf>
    <xf numFmtId="0" fontId="3" fillId="4" borderId="105" xfId="0" applyFont="1" applyFill="1" applyBorder="1" applyAlignment="1" applyProtection="1">
      <alignment horizontal="center" vertical="center"/>
    </xf>
    <xf numFmtId="0" fontId="4" fillId="0" borderId="110" xfId="0" applyFont="1" applyFill="1" applyBorder="1" applyAlignment="1" applyProtection="1">
      <alignment horizontal="left" vertical="center"/>
    </xf>
    <xf numFmtId="0" fontId="4" fillId="5" borderId="111" xfId="0" applyFont="1" applyFill="1" applyBorder="1" applyAlignment="1" applyProtection="1">
      <alignment horizontal="left" vertical="center"/>
    </xf>
    <xf numFmtId="0" fontId="4" fillId="5" borderId="54"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109" xfId="0" applyFont="1" applyFill="1" applyBorder="1" applyAlignment="1" applyProtection="1">
      <alignment horizontal="left" vertical="center"/>
    </xf>
    <xf numFmtId="0" fontId="3" fillId="4" borderId="116" xfId="0" applyFont="1" applyFill="1" applyBorder="1" applyAlignment="1">
      <alignment horizontal="center" vertical="center"/>
    </xf>
    <xf numFmtId="0" fontId="3" fillId="4" borderId="144" xfId="0" applyFont="1" applyFill="1" applyBorder="1" applyAlignment="1">
      <alignment horizontal="center" vertical="center"/>
    </xf>
    <xf numFmtId="169" fontId="0" fillId="5" borderId="74" xfId="0" applyNumberFormat="1" applyFill="1" applyBorder="1" applyAlignment="1">
      <alignment horizontal="right" vertical="center"/>
    </xf>
    <xf numFmtId="169" fontId="0" fillId="5" borderId="75"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70" fontId="0" fillId="5" borderId="140" xfId="0" applyNumberFormat="1" applyFill="1" applyBorder="1" applyAlignment="1">
      <alignment horizontal="right" vertical="center"/>
    </xf>
    <xf numFmtId="170" fontId="0" fillId="5" borderId="74" xfId="0" applyNumberFormat="1" applyFill="1" applyBorder="1" applyAlignment="1">
      <alignment horizontal="right" vertical="center"/>
    </xf>
    <xf numFmtId="170" fontId="0" fillId="5" borderId="75"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66" fontId="0" fillId="5" borderId="2" xfId="0" applyNumberFormat="1" applyFill="1" applyBorder="1" applyProtection="1">
      <protection locked="0"/>
    </xf>
    <xf numFmtId="9" fontId="7" fillId="5" borderId="3" xfId="0" applyNumberFormat="1" applyFont="1" applyFill="1" applyBorder="1" applyAlignment="1">
      <alignment horizontal="center"/>
    </xf>
    <xf numFmtId="165" fontId="0" fillId="13" borderId="2" xfId="0" applyNumberFormat="1" applyFill="1" applyBorder="1" applyAlignment="1"/>
    <xf numFmtId="4" fontId="0" fillId="13" borderId="2" xfId="0" applyNumberFormat="1" applyFill="1" applyBorder="1" applyAlignment="1"/>
    <xf numFmtId="0" fontId="0" fillId="5" borderId="54" xfId="0" applyFill="1" applyBorder="1" applyAlignment="1" applyProtection="1">
      <alignment horizontal="right"/>
    </xf>
    <xf numFmtId="0" fontId="41" fillId="5" borderId="0" xfId="0" applyFont="1" applyFill="1"/>
    <xf numFmtId="0" fontId="0" fillId="5" borderId="54" xfId="0" applyFill="1" applyBorder="1" applyAlignment="1">
      <alignment horizontal="right"/>
    </xf>
    <xf numFmtId="0" fontId="24" fillId="5" borderId="116"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14"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27" fillId="5" borderId="98" xfId="3" applyFont="1" applyFill="1" applyBorder="1" applyAlignment="1">
      <alignment wrapText="1"/>
    </xf>
    <xf numFmtId="0" fontId="27" fillId="5" borderId="0" xfId="3" applyFont="1" applyFill="1" applyBorder="1" applyAlignment="1">
      <alignment wrapText="1"/>
    </xf>
    <xf numFmtId="0" fontId="27" fillId="5" borderId="95" xfId="3" applyFont="1" applyFill="1" applyBorder="1" applyAlignment="1">
      <alignment wrapText="1"/>
    </xf>
    <xf numFmtId="0" fontId="25" fillId="5" borderId="61" xfId="3" applyFont="1" applyFill="1" applyBorder="1" applyAlignment="1">
      <alignment horizontal="left"/>
    </xf>
    <xf numFmtId="0" fontId="25" fillId="5" borderId="88" xfId="3" applyFont="1" applyFill="1" applyBorder="1" applyAlignment="1">
      <alignment horizontal="left"/>
    </xf>
    <xf numFmtId="0" fontId="25" fillId="5" borderId="91" xfId="3" applyFont="1" applyFill="1" applyBorder="1" applyAlignment="1">
      <alignment horizontal="left"/>
    </xf>
    <xf numFmtId="0" fontId="24" fillId="5" borderId="98" xfId="3" applyFont="1" applyFill="1" applyBorder="1" applyAlignment="1">
      <alignment horizontal="left" wrapText="1"/>
    </xf>
    <xf numFmtId="0" fontId="24" fillId="5" borderId="0" xfId="3" applyFont="1" applyFill="1" applyBorder="1" applyAlignment="1">
      <alignment horizontal="left" wrapText="1"/>
    </xf>
    <xf numFmtId="0" fontId="24" fillId="5" borderId="95" xfId="3" applyFont="1" applyFill="1" applyBorder="1" applyAlignment="1">
      <alignment horizontal="left"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4" fillId="5" borderId="109" xfId="3" applyFont="1" applyFill="1" applyBorder="1" applyAlignment="1">
      <alignment horizontal="left" wrapText="1"/>
    </xf>
    <xf numFmtId="0" fontId="24" fillId="5" borderId="51" xfId="3" applyFont="1" applyFill="1" applyBorder="1" applyAlignment="1">
      <alignment horizontal="left" wrapText="1"/>
    </xf>
    <xf numFmtId="0" fontId="24" fillId="5" borderId="97" xfId="3" applyFont="1" applyFill="1" applyBorder="1" applyAlignment="1">
      <alignment horizontal="left" wrapText="1"/>
    </xf>
    <xf numFmtId="0" fontId="25" fillId="5" borderId="61" xfId="3" applyFont="1" applyFill="1" applyBorder="1" applyAlignment="1">
      <alignment horizontal="left" wrapText="1"/>
    </xf>
    <xf numFmtId="0" fontId="25" fillId="5" borderId="88" xfId="3" applyFont="1" applyFill="1" applyBorder="1" applyAlignment="1">
      <alignment horizontal="left" wrapText="1"/>
    </xf>
    <xf numFmtId="0" fontId="25" fillId="5" borderId="91" xfId="3" applyFont="1" applyFill="1" applyBorder="1" applyAlignment="1">
      <alignment horizontal="left" wrapText="1"/>
    </xf>
    <xf numFmtId="0" fontId="27" fillId="5" borderId="0" xfId="3" applyFont="1" applyFill="1" applyBorder="1" applyAlignment="1">
      <alignment horizontal="center" wrapText="1"/>
    </xf>
    <xf numFmtId="0" fontId="27" fillId="5" borderId="88" xfId="3" applyFont="1" applyFill="1" applyBorder="1" applyAlignment="1">
      <alignment horizontal="center"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2" fillId="0" borderId="0" xfId="3" applyFont="1" applyFill="1" applyBorder="1" applyAlignment="1">
      <alignment vertical="distributed" wrapText="1"/>
    </xf>
    <xf numFmtId="0" fontId="34" fillId="5" borderId="98"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95" xfId="4" applyFill="1" applyBorder="1" applyAlignment="1" applyProtection="1">
      <alignment horizontal="left" wrapText="1"/>
    </xf>
    <xf numFmtId="0" fontId="25" fillId="5" borderId="98" xfId="3" applyFont="1" applyFill="1" applyBorder="1" applyAlignment="1">
      <alignment horizontal="left" wrapText="1"/>
    </xf>
    <xf numFmtId="0" fontId="25" fillId="5" borderId="0" xfId="3" applyFont="1" applyFill="1" applyBorder="1" applyAlignment="1">
      <alignment horizontal="left" wrapText="1"/>
    </xf>
    <xf numFmtId="0" fontId="25" fillId="5" borderId="95" xfId="3" applyFont="1" applyFill="1" applyBorder="1" applyAlignment="1">
      <alignment horizontal="left" wrapText="1"/>
    </xf>
    <xf numFmtId="0" fontId="35" fillId="5" borderId="98" xfId="3" applyFont="1" applyFill="1" applyBorder="1" applyAlignment="1">
      <alignment horizontal="left" wrapText="1"/>
    </xf>
    <xf numFmtId="0" fontId="35" fillId="5" borderId="0" xfId="3" applyFont="1" applyFill="1" applyBorder="1" applyAlignment="1">
      <alignment horizontal="left" wrapText="1"/>
    </xf>
    <xf numFmtId="0" fontId="35" fillId="5" borderId="95" xfId="3" applyFont="1" applyFill="1" applyBorder="1" applyAlignment="1">
      <alignment horizontal="left" wrapText="1"/>
    </xf>
    <xf numFmtId="0" fontId="35" fillId="5" borderId="109" xfId="3" applyFont="1" applyFill="1" applyBorder="1" applyAlignment="1">
      <alignment horizontal="left" wrapText="1"/>
    </xf>
    <xf numFmtId="0" fontId="35" fillId="5" borderId="51" xfId="3" applyFont="1" applyFill="1" applyBorder="1" applyAlignment="1">
      <alignment horizontal="left" wrapText="1"/>
    </xf>
    <xf numFmtId="0" fontId="35" fillId="5" borderId="97" xfId="3" applyFont="1" applyFill="1" applyBorder="1" applyAlignment="1">
      <alignment horizontal="left" wrapText="1"/>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0" fillId="5" borderId="106" xfId="0" applyFill="1" applyBorder="1" applyAlignment="1" applyProtection="1">
      <alignment wrapText="1"/>
    </xf>
    <xf numFmtId="0" fontId="0" fillId="0" borderId="7" xfId="0" applyBorder="1" applyAlignment="1" applyProtection="1">
      <alignment wrapText="1"/>
    </xf>
    <xf numFmtId="0" fontId="0" fillId="0" borderId="117" xfId="0" applyBorder="1" applyAlignment="1" applyProtection="1">
      <alignment wrapText="1"/>
    </xf>
    <xf numFmtId="9" fontId="14" fillId="10" borderId="45" xfId="0" applyNumberFormat="1" applyFont="1" applyFill="1" applyBorder="1" applyAlignment="1" applyProtection="1">
      <alignment horizontal="right" vertical="center"/>
    </xf>
    <xf numFmtId="9" fontId="14" fillId="10" borderId="138" xfId="0" applyNumberFormat="1" applyFont="1" applyFill="1" applyBorder="1" applyAlignment="1" applyProtection="1">
      <alignment horizontal="right" vertical="center"/>
    </xf>
    <xf numFmtId="0" fontId="0" fillId="5" borderId="5" xfId="0" applyFill="1" applyBorder="1" applyAlignment="1" applyProtection="1">
      <alignment wrapText="1"/>
    </xf>
    <xf numFmtId="0" fontId="0" fillId="0" borderId="52" xfId="0"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6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0" fontId="1" fillId="3" borderId="61" xfId="0" applyFont="1" applyFill="1" applyBorder="1" applyAlignment="1" applyProtection="1">
      <alignment vertical="center"/>
    </xf>
    <xf numFmtId="0" fontId="0" fillId="0" borderId="102" xfId="0" applyBorder="1" applyAlignment="1" applyProtection="1">
      <alignment vertical="center"/>
    </xf>
    <xf numFmtId="0" fontId="1" fillId="3" borderId="67" xfId="0" applyFont="1" applyFill="1" applyBorder="1" applyAlignment="1" applyProtection="1">
      <alignment vertical="center"/>
    </xf>
    <xf numFmtId="0" fontId="0" fillId="0" borderId="103" xfId="0" applyBorder="1" applyAlignment="1" applyProtection="1">
      <alignment vertical="center"/>
    </xf>
    <xf numFmtId="0" fontId="4" fillId="0" borderId="107" xfId="0" applyFont="1" applyFill="1" applyBorder="1" applyAlignment="1" applyProtection="1">
      <alignment vertical="center" wrapText="1"/>
    </xf>
    <xf numFmtId="0" fontId="4" fillId="0" borderId="104" xfId="0" applyFont="1" applyFill="1" applyBorder="1" applyAlignment="1" applyProtection="1">
      <alignment vertical="center" wrapText="1"/>
    </xf>
    <xf numFmtId="0" fontId="4" fillId="0" borderId="98" xfId="0" applyFont="1" applyFill="1" applyBorder="1" applyAlignment="1" applyProtection="1">
      <alignment vertical="center" wrapText="1"/>
    </xf>
    <xf numFmtId="0" fontId="4" fillId="0" borderId="47" xfId="0" applyFont="1" applyFill="1" applyBorder="1" applyAlignment="1" applyProtection="1">
      <alignment vertical="center" wrapText="1"/>
    </xf>
    <xf numFmtId="0" fontId="4" fillId="0" borderId="107" xfId="0" applyFont="1" applyFill="1" applyBorder="1" applyAlignment="1" applyProtection="1">
      <alignment horizontal="left" vertical="center" wrapText="1"/>
    </xf>
    <xf numFmtId="0" fontId="4" fillId="0" borderId="104" xfId="0" applyFont="1" applyFill="1" applyBorder="1" applyAlignment="1" applyProtection="1">
      <alignment horizontal="left" vertical="center" wrapText="1"/>
    </xf>
    <xf numFmtId="0" fontId="4" fillId="0" borderId="98" xfId="0" applyFont="1" applyFill="1" applyBorder="1" applyAlignment="1" applyProtection="1">
      <alignment horizontal="left" vertical="center" wrapText="1"/>
    </xf>
    <xf numFmtId="0" fontId="4" fillId="0" borderId="47" xfId="0" applyFont="1" applyFill="1" applyBorder="1" applyAlignment="1" applyProtection="1">
      <alignment horizontal="left" vertical="center" wrapText="1"/>
    </xf>
    <xf numFmtId="0" fontId="4" fillId="0" borderId="109" xfId="0" applyFont="1" applyFill="1" applyBorder="1" applyAlignment="1" applyProtection="1">
      <alignment horizontal="left" vertical="center" wrapText="1"/>
    </xf>
    <xf numFmtId="0" fontId="4" fillId="0" borderId="110" xfId="0" applyFont="1" applyFill="1" applyBorder="1" applyAlignment="1" applyProtection="1">
      <alignment horizontal="left" vertical="center" wrapText="1"/>
    </xf>
    <xf numFmtId="9" fontId="14" fillId="10" borderId="135" xfId="0" applyNumberFormat="1" applyFont="1" applyFill="1" applyBorder="1" applyAlignment="1" applyProtection="1">
      <alignment horizontal="right" vertical="center"/>
    </xf>
    <xf numFmtId="9" fontId="14" fillId="10" borderId="136"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08"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42"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1" fontId="4" fillId="0" borderId="98" xfId="0" applyNumberFormat="1"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09" xfId="0" applyNumberFormat="1" applyFont="1" applyFill="1" applyBorder="1" applyAlignment="1" applyProtection="1">
      <alignment horizontal="left" vertical="center" wrapText="1"/>
    </xf>
    <xf numFmtId="0" fontId="0" fillId="0" borderId="110" xfId="0" applyBorder="1" applyAlignment="1" applyProtection="1">
      <alignment horizontal="left" vertical="center" wrapText="1"/>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13" borderId="5" xfId="0" applyFill="1" applyBorder="1" applyAlignment="1" applyProtection="1">
      <alignment horizontal="left" wrapText="1"/>
    </xf>
    <xf numFmtId="0" fontId="0" fillId="13" borderId="52" xfId="0" applyFill="1" applyBorder="1" applyAlignment="1" applyProtection="1">
      <alignment horizontal="left" wrapText="1"/>
    </xf>
    <xf numFmtId="0" fontId="1" fillId="5" borderId="40" xfId="0" applyFont="1" applyFill="1" applyBorder="1" applyAlignment="1" applyProtection="1">
      <alignment horizontal="center" wrapText="1"/>
    </xf>
    <xf numFmtId="0" fontId="0" fillId="0" borderId="112" xfId="0" applyBorder="1" applyAlignment="1" applyProtection="1">
      <alignment horizontal="center" wrapText="1"/>
    </xf>
    <xf numFmtId="0" fontId="0" fillId="5" borderId="48" xfId="0" applyFill="1" applyBorder="1" applyAlignment="1" applyProtection="1">
      <alignment horizontal="center" wrapText="1"/>
    </xf>
    <xf numFmtId="0" fontId="0" fillId="0" borderId="103" xfId="0" applyBorder="1" applyAlignment="1" applyProtection="1">
      <alignment horizontal="center" wrapText="1"/>
    </xf>
    <xf numFmtId="0" fontId="0" fillId="5" borderId="105" xfId="0" applyFill="1" applyBorder="1" applyAlignment="1" applyProtection="1">
      <alignment horizontal="left" wrapText="1"/>
    </xf>
    <xf numFmtId="0" fontId="0" fillId="0" borderId="104"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1" fillId="3" borderId="39" xfId="0" applyFont="1" applyFill="1" applyBorder="1" applyAlignment="1" applyProtection="1">
      <alignment horizontal="center" wrapText="1"/>
    </xf>
    <xf numFmtId="0" fontId="0" fillId="0" borderId="4" xfId="0" applyBorder="1" applyAlignment="1" applyProtection="1">
      <alignment horizontal="center" wrapText="1"/>
    </xf>
    <xf numFmtId="0" fontId="0" fillId="0" borderId="54" xfId="0" applyBorder="1" applyAlignment="1" applyProtection="1">
      <alignment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02"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1" fontId="4" fillId="0" borderId="98" xfId="0" applyNumberFormat="1" applyFont="1" applyFill="1" applyBorder="1" applyAlignment="1">
      <alignment horizontal="left" vertical="center" wrapText="1"/>
    </xf>
    <xf numFmtId="0" fontId="0" fillId="0" borderId="47" xfId="0" applyBorder="1" applyAlignment="1">
      <alignment horizontal="left" vertical="center" wrapText="1"/>
    </xf>
    <xf numFmtId="1" fontId="4" fillId="0" borderId="109" xfId="0" applyNumberFormat="1" applyFont="1" applyFill="1" applyBorder="1" applyAlignment="1">
      <alignment horizontal="left" vertical="center" wrapText="1"/>
    </xf>
    <xf numFmtId="0" fontId="0" fillId="0" borderId="110"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13" borderId="5" xfId="0" applyFill="1" applyBorder="1" applyAlignment="1">
      <alignment horizontal="left" wrapText="1"/>
    </xf>
    <xf numFmtId="0" fontId="0" fillId="13" borderId="52" xfId="0" applyFill="1" applyBorder="1" applyAlignment="1">
      <alignment horizontal="left" wrapText="1"/>
    </xf>
    <xf numFmtId="0" fontId="0" fillId="5" borderId="5" xfId="0" applyFill="1" applyBorder="1" applyAlignment="1">
      <alignment horizontal="left" wrapText="1"/>
    </xf>
    <xf numFmtId="0" fontId="0" fillId="0" borderId="52" xfId="0" applyBorder="1" applyAlignment="1">
      <alignment horizontal="left" wrapText="1"/>
    </xf>
    <xf numFmtId="0" fontId="0" fillId="5" borderId="57" xfId="0" applyFill="1" applyBorder="1" applyAlignment="1">
      <alignment horizontal="left" wrapText="1"/>
    </xf>
    <xf numFmtId="0" fontId="0" fillId="0" borderId="59"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0" fontId="4" fillId="0" borderId="108" xfId="0" applyFont="1" applyFill="1" applyBorder="1" applyAlignment="1">
      <alignment horizontal="left" vertical="center" wrapText="1"/>
    </xf>
    <xf numFmtId="0" fontId="0" fillId="0" borderId="59" xfId="0" applyBorder="1" applyAlignment="1">
      <alignment horizontal="left" vertical="center" wrapText="1"/>
    </xf>
    <xf numFmtId="0" fontId="4" fillId="0" borderId="142" xfId="0" applyFont="1" applyFill="1" applyBorder="1" applyAlignment="1">
      <alignment horizontal="left" vertical="center" wrapText="1"/>
    </xf>
    <xf numFmtId="0" fontId="0" fillId="0" borderId="56" xfId="0" applyBorder="1" applyAlignment="1">
      <alignment horizontal="left" vertical="center" wrapText="1"/>
    </xf>
    <xf numFmtId="0" fontId="1" fillId="5" borderId="39" xfId="0" applyFont="1" applyFill="1" applyBorder="1" applyAlignment="1">
      <alignment horizontal="center" wrapText="1"/>
    </xf>
    <xf numFmtId="0" fontId="0" fillId="0" borderId="4" xfId="0" applyBorder="1" applyAlignment="1">
      <alignment horizontal="center" wrapText="1"/>
    </xf>
    <xf numFmtId="0" fontId="0" fillId="5" borderId="105" xfId="0" applyFill="1" applyBorder="1" applyAlignment="1">
      <alignment horizontal="left" wrapText="1"/>
    </xf>
    <xf numFmtId="0" fontId="0" fillId="0" borderId="104"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0" fillId="0" borderId="52" xfId="0" applyBorder="1" applyAlignment="1">
      <alignment wrapText="1"/>
    </xf>
    <xf numFmtId="0" fontId="0" fillId="0" borderId="54" xfId="0" applyBorder="1" applyAlignment="1">
      <alignment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02"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1" fillId="3" borderId="68"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4" fillId="0" borderId="107" xfId="0" applyFont="1" applyFill="1" applyBorder="1" applyAlignment="1">
      <alignment horizontal="left" vertical="center" wrapText="1"/>
    </xf>
    <xf numFmtId="0" fontId="4" fillId="0" borderId="104"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0" fillId="5" borderId="5" xfId="0" applyFill="1"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5" borderId="106" xfId="0" applyFill="1" applyBorder="1" applyAlignment="1">
      <alignment wrapText="1"/>
    </xf>
    <xf numFmtId="0" fontId="0" fillId="0" borderId="7" xfId="0" applyBorder="1" applyAlignment="1">
      <alignment wrapText="1"/>
    </xf>
    <xf numFmtId="0" fontId="0" fillId="0" borderId="117" xfId="0" applyBorder="1" applyAlignment="1">
      <alignment wrapText="1"/>
    </xf>
    <xf numFmtId="0" fontId="0" fillId="5" borderId="32" xfId="0" applyFill="1" applyBorder="1" applyAlignment="1">
      <alignment horizontal="left" wrapText="1"/>
    </xf>
    <xf numFmtId="0" fontId="0" fillId="0" borderId="53" xfId="0" applyBorder="1" applyAlignment="1">
      <alignment horizontal="left" wrapText="1"/>
    </xf>
    <xf numFmtId="0" fontId="1" fillId="3" borderId="61" xfId="0" applyFont="1" applyFill="1" applyBorder="1" applyAlignment="1">
      <alignment vertical="center"/>
    </xf>
    <xf numFmtId="0" fontId="0" fillId="0" borderId="102" xfId="0" applyBorder="1" applyAlignment="1">
      <alignment vertical="center"/>
    </xf>
    <xf numFmtId="0" fontId="1" fillId="3" borderId="67" xfId="0" applyFont="1" applyFill="1" applyBorder="1" applyAlignment="1">
      <alignment vertical="center"/>
    </xf>
    <xf numFmtId="0" fontId="0" fillId="0" borderId="103" xfId="0" applyBorder="1" applyAlignment="1">
      <alignment vertical="center"/>
    </xf>
    <xf numFmtId="0" fontId="0" fillId="5" borderId="48" xfId="0" applyFill="1" applyBorder="1" applyAlignment="1">
      <alignment horizontal="center" wrapText="1"/>
    </xf>
    <xf numFmtId="0" fontId="0" fillId="0" borderId="103" xfId="0" applyBorder="1" applyAlignment="1">
      <alignment horizontal="center" wrapText="1"/>
    </xf>
    <xf numFmtId="0" fontId="1" fillId="5" borderId="81" xfId="0" applyFont="1" applyFill="1" applyBorder="1" applyAlignment="1">
      <alignment horizontal="center" wrapText="1"/>
    </xf>
    <xf numFmtId="0" fontId="1" fillId="5" borderId="79" xfId="0" applyFont="1" applyFill="1" applyBorder="1" applyAlignment="1">
      <alignment horizontal="center" wrapText="1"/>
    </xf>
    <xf numFmtId="9" fontId="14" fillId="0" borderId="139" xfId="0" applyNumberFormat="1" applyFont="1" applyBorder="1" applyAlignment="1">
      <alignment horizontal="right" vertical="center"/>
    </xf>
    <xf numFmtId="9" fontId="14" fillId="0" borderId="2" xfId="0" applyNumberFormat="1" applyFont="1" applyBorder="1" applyAlignment="1">
      <alignment horizontal="right" vertical="center"/>
    </xf>
    <xf numFmtId="2" fontId="15" fillId="0" borderId="2" xfId="0" applyNumberFormat="1" applyFont="1" applyBorder="1" applyAlignment="1">
      <alignment horizontal="right" vertical="center"/>
    </xf>
    <xf numFmtId="9" fontId="14" fillId="5" borderId="2" xfId="0" applyNumberFormat="1" applyFont="1" applyFill="1" applyBorder="1" applyAlignment="1">
      <alignment horizontal="right" vertical="center"/>
    </xf>
    <xf numFmtId="2" fontId="15" fillId="0" borderId="26" xfId="0" applyNumberFormat="1" applyFont="1" applyBorder="1" applyAlignment="1">
      <alignment horizontal="right" vertical="center"/>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44" xfId="0" applyFont="1" applyFill="1" applyBorder="1" applyAlignment="1">
      <alignment horizontal="left" vertical="center"/>
    </xf>
    <xf numFmtId="0" fontId="4" fillId="0" borderId="11" xfId="0" applyFont="1" applyFill="1" applyBorder="1" applyAlignment="1">
      <alignment horizontal="left" vertical="center"/>
    </xf>
    <xf numFmtId="0" fontId="4" fillId="0" borderId="13" xfId="0" applyFont="1" applyFill="1" applyBorder="1" applyAlignment="1">
      <alignment horizontal="left" vertical="center"/>
    </xf>
    <xf numFmtId="0" fontId="4" fillId="0" borderId="9" xfId="0" applyFont="1" applyFill="1" applyBorder="1" applyAlignment="1">
      <alignment horizontal="lef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0" fontId="4" fillId="0" borderId="10" xfId="0" applyFont="1" applyFill="1" applyBorder="1" applyAlignment="1">
      <alignment horizontal="left" vertical="center"/>
    </xf>
    <xf numFmtId="1" fontId="4" fillId="0" borderId="145" xfId="0" applyNumberFormat="1" applyFont="1" applyFill="1" applyBorder="1" applyAlignment="1">
      <alignment horizontal="left" vertical="center" wrapText="1"/>
    </xf>
    <xf numFmtId="1" fontId="4" fillId="0" borderId="146" xfId="0" applyNumberFormat="1" applyFont="1" applyFill="1" applyBorder="1" applyAlignment="1">
      <alignment horizontal="left" vertical="center"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66"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45" xfId="0" applyNumberFormat="1" applyFont="1" applyBorder="1" applyAlignment="1">
      <alignment horizontal="right" vertical="center"/>
    </xf>
    <xf numFmtId="2" fontId="15" fillId="0" borderId="138"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69" xfId="0" applyFont="1" applyFill="1" applyBorder="1" applyAlignment="1">
      <alignment horizontal="center" vertical="center" wrapText="1"/>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137" xfId="0" applyNumberFormat="1" applyFont="1" applyBorder="1" applyAlignment="1">
      <alignment horizontal="right" vertical="center"/>
    </xf>
    <xf numFmtId="9" fontId="14" fillId="0" borderId="45" xfId="0" applyNumberFormat="1" applyFont="1" applyBorder="1" applyAlignment="1">
      <alignment horizontal="right" vertical="center"/>
    </xf>
    <xf numFmtId="9" fontId="14" fillId="0" borderId="64" xfId="0" applyNumberFormat="1" applyFont="1" applyBorder="1" applyAlignment="1">
      <alignment horizontal="right" vertical="center"/>
    </xf>
    <xf numFmtId="9" fontId="14" fillId="5" borderId="45" xfId="0" applyNumberFormat="1" applyFont="1" applyFill="1" applyBorder="1" applyAlignment="1">
      <alignment horizontal="righ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88" xfId="0" applyFont="1" applyFill="1" applyBorder="1" applyAlignment="1">
      <alignment horizontal="center" wrapText="1"/>
    </xf>
    <xf numFmtId="0" fontId="0" fillId="5" borderId="91" xfId="0" applyFill="1" applyBorder="1" applyAlignment="1">
      <alignment horizontal="center" wrapText="1"/>
    </xf>
    <xf numFmtId="0" fontId="0" fillId="5" borderId="89" xfId="0" applyFill="1" applyBorder="1" applyAlignment="1">
      <alignment horizontal="center" wrapText="1"/>
    </xf>
    <xf numFmtId="0" fontId="0" fillId="5" borderId="92" xfId="0" applyFill="1" applyBorder="1" applyAlignment="1">
      <alignment horizontal="center" wrapText="1"/>
    </xf>
    <xf numFmtId="0" fontId="0" fillId="17" borderId="52" xfId="0" applyFill="1" applyBorder="1" applyAlignment="1" applyProtection="1"/>
    <xf numFmtId="0" fontId="0" fillId="17" borderId="54" xfId="0" applyFill="1" applyBorder="1" applyAlignment="1" applyProtection="1"/>
    <xf numFmtId="0" fontId="0" fillId="10" borderId="52" xfId="0" applyFill="1" applyBorder="1" applyAlignment="1" applyProtection="1"/>
    <xf numFmtId="0" fontId="0" fillId="10" borderId="54" xfId="0" applyFill="1" applyBorder="1" applyAlignment="1" applyProtection="1"/>
    <xf numFmtId="0" fontId="1" fillId="5" borderId="52" xfId="0" applyFont="1" applyFill="1" applyBorder="1" applyAlignment="1" applyProtection="1"/>
    <xf numFmtId="0" fontId="0" fillId="0" borderId="52" xfId="0" applyBorder="1" applyAlignment="1" applyProtection="1"/>
    <xf numFmtId="0" fontId="0" fillId="5" borderId="5" xfId="0" applyFill="1" applyBorder="1" applyAlignment="1" applyProtection="1"/>
    <xf numFmtId="0" fontId="0" fillId="0" borderId="54" xfId="0" applyBorder="1" applyAlignment="1" applyProtection="1"/>
    <xf numFmtId="0" fontId="0" fillId="5" borderId="52" xfId="0" applyFill="1" applyBorder="1" applyAlignment="1" applyProtection="1"/>
    <xf numFmtId="0" fontId="0" fillId="5" borderId="54" xfId="0" applyFill="1" applyBorder="1" applyAlignment="1" applyProtection="1"/>
    <xf numFmtId="0" fontId="0" fillId="5" borderId="5" xfId="0" applyFill="1" applyBorder="1" applyAlignment="1"/>
    <xf numFmtId="0" fontId="0" fillId="5" borderId="52" xfId="0" applyFill="1" applyBorder="1" applyAlignment="1"/>
    <xf numFmtId="0" fontId="0" fillId="5" borderId="54" xfId="0" applyFill="1" applyBorder="1" applyAlignment="1"/>
    <xf numFmtId="0" fontId="0" fillId="0" borderId="52" xfId="0" applyBorder="1" applyAlignment="1"/>
    <xf numFmtId="0" fontId="0" fillId="0" borderId="54" xfId="0"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cellXfs>
  <cellStyles count="6">
    <cellStyle name="Hypertextový odkaz" xfId="4" builtinId="8"/>
    <cellStyle name="Normal 2" xfId="5" xr:uid="{00000000-0005-0000-0000-000001000000}"/>
    <cellStyle name="Normal_calculation_cover_sheet" xfId="3" xr:uid="{00000000-0005-0000-0000-000002000000}"/>
    <cellStyle name="Normální" xfId="0" builtinId="0"/>
    <cellStyle name="Normální 2" xfId="1" xr:uid="{00000000-0005-0000-0000-000004000000}"/>
    <cellStyle name="Procenta" xfId="2" builtinId="5"/>
  </cellStyles>
  <dxfs count="31">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ont>
        <b val="0"/>
        <i val="0"/>
        <color auto="1"/>
      </font>
      <fill>
        <patternFill>
          <bgColor rgb="FFFF0000"/>
        </patternFill>
      </fill>
    </dxf>
    <dxf>
      <font>
        <color theme="0"/>
      </font>
    </dxf>
    <dxf>
      <fill>
        <patternFill>
          <bgColor theme="0"/>
        </patternFill>
      </fill>
    </dxf>
    <dxf>
      <fill>
        <patternFill>
          <bgColor theme="0"/>
        </patternFill>
      </fill>
    </dxf>
    <dxf>
      <fill>
        <patternFill>
          <bgColor theme="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ont>
        <b/>
        <i val="0"/>
        <color auto="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266700</xdr:colOff>
      <xdr:row>33</xdr:row>
      <xdr:rowOff>0</xdr:rowOff>
    </xdr:from>
    <xdr:to>
      <xdr:col>3</xdr:col>
      <xdr:colOff>276225</xdr:colOff>
      <xdr:row>36</xdr:row>
      <xdr:rowOff>161925</xdr:rowOff>
    </xdr:to>
    <xdr:cxnSp macro="">
      <xdr:nvCxnSpPr>
        <xdr:cNvPr id="22" name="Přímá spojnice se šipkou 21">
          <a:extLst>
            <a:ext uri="{FF2B5EF4-FFF2-40B4-BE49-F238E27FC236}">
              <a16:creationId xmlns:a16="http://schemas.microsoft.com/office/drawing/2014/main" id="{00000000-0008-0000-0300-000016000000}"/>
            </a:ext>
          </a:extLst>
        </xdr:cNvPr>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33</xdr:row>
      <xdr:rowOff>0</xdr:rowOff>
    </xdr:from>
    <xdr:to>
      <xdr:col>4</xdr:col>
      <xdr:colOff>276225</xdr:colOff>
      <xdr:row>36</xdr:row>
      <xdr:rowOff>161925</xdr:rowOff>
    </xdr:to>
    <xdr:cxnSp macro="">
      <xdr:nvCxnSpPr>
        <xdr:cNvPr id="23" name="Přímá spojnice se šipkou 22">
          <a:extLst>
            <a:ext uri="{FF2B5EF4-FFF2-40B4-BE49-F238E27FC236}">
              <a16:creationId xmlns:a16="http://schemas.microsoft.com/office/drawing/2014/main" id="{00000000-0008-0000-0300-000017000000}"/>
            </a:ext>
          </a:extLst>
        </xdr:cNvPr>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33</xdr:row>
      <xdr:rowOff>0</xdr:rowOff>
    </xdr:from>
    <xdr:to>
      <xdr:col>5</xdr:col>
      <xdr:colOff>276225</xdr:colOff>
      <xdr:row>36</xdr:row>
      <xdr:rowOff>161925</xdr:rowOff>
    </xdr:to>
    <xdr:cxnSp macro="">
      <xdr:nvCxnSpPr>
        <xdr:cNvPr id="24" name="Přímá spojnice se šipkou 23">
          <a:extLst>
            <a:ext uri="{FF2B5EF4-FFF2-40B4-BE49-F238E27FC236}">
              <a16:creationId xmlns:a16="http://schemas.microsoft.com/office/drawing/2014/main" id="{00000000-0008-0000-0300-000018000000}"/>
            </a:ext>
          </a:extLst>
        </xdr:cNvPr>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33</xdr:row>
      <xdr:rowOff>0</xdr:rowOff>
    </xdr:from>
    <xdr:to>
      <xdr:col>6</xdr:col>
      <xdr:colOff>276225</xdr:colOff>
      <xdr:row>36</xdr:row>
      <xdr:rowOff>161925</xdr:rowOff>
    </xdr:to>
    <xdr:cxnSp macro="">
      <xdr:nvCxnSpPr>
        <xdr:cNvPr id="25" name="Přímá spojnice se šipkou 24">
          <a:extLst>
            <a:ext uri="{FF2B5EF4-FFF2-40B4-BE49-F238E27FC236}">
              <a16:creationId xmlns:a16="http://schemas.microsoft.com/office/drawing/2014/main" id="{00000000-0008-0000-0300-000019000000}"/>
            </a:ext>
          </a:extLst>
        </xdr:cNvPr>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33</xdr:row>
      <xdr:rowOff>0</xdr:rowOff>
    </xdr:from>
    <xdr:to>
      <xdr:col>7</xdr:col>
      <xdr:colOff>276225</xdr:colOff>
      <xdr:row>36</xdr:row>
      <xdr:rowOff>161925</xdr:rowOff>
    </xdr:to>
    <xdr:cxnSp macro="">
      <xdr:nvCxnSpPr>
        <xdr:cNvPr id="26" name="Přímá spojnice se šipkou 25">
          <a:extLst>
            <a:ext uri="{FF2B5EF4-FFF2-40B4-BE49-F238E27FC236}">
              <a16:creationId xmlns:a16="http://schemas.microsoft.com/office/drawing/2014/main" id="{00000000-0008-0000-0300-00001A000000}"/>
            </a:ext>
          </a:extLst>
        </xdr:cNvPr>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33</xdr:row>
      <xdr:rowOff>0</xdr:rowOff>
    </xdr:from>
    <xdr:to>
      <xdr:col>8</xdr:col>
      <xdr:colOff>276225</xdr:colOff>
      <xdr:row>36</xdr:row>
      <xdr:rowOff>161925</xdr:rowOff>
    </xdr:to>
    <xdr:cxnSp macro="">
      <xdr:nvCxnSpPr>
        <xdr:cNvPr id="27" name="Přímá spojnice se šipkou 26">
          <a:extLst>
            <a:ext uri="{FF2B5EF4-FFF2-40B4-BE49-F238E27FC236}">
              <a16:creationId xmlns:a16="http://schemas.microsoft.com/office/drawing/2014/main" id="{00000000-0008-0000-0300-00001B000000}"/>
            </a:ext>
          </a:extLst>
        </xdr:cNvPr>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33</xdr:row>
      <xdr:rowOff>0</xdr:rowOff>
    </xdr:from>
    <xdr:to>
      <xdr:col>9</xdr:col>
      <xdr:colOff>276225</xdr:colOff>
      <xdr:row>36</xdr:row>
      <xdr:rowOff>161925</xdr:rowOff>
    </xdr:to>
    <xdr:cxnSp macro="">
      <xdr:nvCxnSpPr>
        <xdr:cNvPr id="28" name="Přímá spojnice se šipkou 27">
          <a:extLst>
            <a:ext uri="{FF2B5EF4-FFF2-40B4-BE49-F238E27FC236}">
              <a16:creationId xmlns:a16="http://schemas.microsoft.com/office/drawing/2014/main" id="{00000000-0008-0000-0300-00001C000000}"/>
            </a:ext>
          </a:extLst>
        </xdr:cNvPr>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33</xdr:row>
      <xdr:rowOff>0</xdr:rowOff>
    </xdr:from>
    <xdr:to>
      <xdr:col>10</xdr:col>
      <xdr:colOff>276225</xdr:colOff>
      <xdr:row>36</xdr:row>
      <xdr:rowOff>161925</xdr:rowOff>
    </xdr:to>
    <xdr:cxnSp macro="">
      <xdr:nvCxnSpPr>
        <xdr:cNvPr id="29" name="Přímá spojnice se šipkou 28">
          <a:extLst>
            <a:ext uri="{FF2B5EF4-FFF2-40B4-BE49-F238E27FC236}">
              <a16:creationId xmlns:a16="http://schemas.microsoft.com/office/drawing/2014/main" id="{00000000-0008-0000-0300-00001D000000}"/>
            </a:ext>
          </a:extLst>
        </xdr:cNvPr>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33</xdr:row>
      <xdr:rowOff>0</xdr:rowOff>
    </xdr:from>
    <xdr:to>
      <xdr:col>11</xdr:col>
      <xdr:colOff>276225</xdr:colOff>
      <xdr:row>36</xdr:row>
      <xdr:rowOff>161925</xdr:rowOff>
    </xdr:to>
    <xdr:cxnSp macro="">
      <xdr:nvCxnSpPr>
        <xdr:cNvPr id="30" name="Přímá spojnice se šipkou 29">
          <a:extLst>
            <a:ext uri="{FF2B5EF4-FFF2-40B4-BE49-F238E27FC236}">
              <a16:creationId xmlns:a16="http://schemas.microsoft.com/office/drawing/2014/main" id="{00000000-0008-0000-0300-00001E000000}"/>
            </a:ext>
          </a:extLst>
        </xdr:cNvPr>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33</xdr:row>
      <xdr:rowOff>0</xdr:rowOff>
    </xdr:from>
    <xdr:to>
      <xdr:col>12</xdr:col>
      <xdr:colOff>276225</xdr:colOff>
      <xdr:row>36</xdr:row>
      <xdr:rowOff>161925</xdr:rowOff>
    </xdr:to>
    <xdr:cxnSp macro="">
      <xdr:nvCxnSpPr>
        <xdr:cNvPr id="31" name="Přímá spojnice se šipkou 30">
          <a:extLst>
            <a:ext uri="{FF2B5EF4-FFF2-40B4-BE49-F238E27FC236}">
              <a16:creationId xmlns:a16="http://schemas.microsoft.com/office/drawing/2014/main" id="{00000000-0008-0000-0300-00001F000000}"/>
            </a:ext>
          </a:extLst>
        </xdr:cNvPr>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53</xdr:row>
      <xdr:rowOff>0</xdr:rowOff>
    </xdr:from>
    <xdr:to>
      <xdr:col>3</xdr:col>
      <xdr:colOff>276225</xdr:colOff>
      <xdr:row>56</xdr:row>
      <xdr:rowOff>161925</xdr:rowOff>
    </xdr:to>
    <xdr:cxnSp macro="">
      <xdr:nvCxnSpPr>
        <xdr:cNvPr id="12" name="Přímá spojnice se šipkou 11">
          <a:extLst>
            <a:ext uri="{FF2B5EF4-FFF2-40B4-BE49-F238E27FC236}">
              <a16:creationId xmlns:a16="http://schemas.microsoft.com/office/drawing/2014/main" id="{C00C8F2E-C2AA-4D74-BF67-E1F8AE296ABA}"/>
            </a:ext>
          </a:extLst>
        </xdr:cNvPr>
        <xdr:cNvCxnSpPr/>
      </xdr:nvCxnSpPr>
      <xdr:spPr>
        <a:xfrm>
          <a:off x="40132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53</xdr:row>
      <xdr:rowOff>0</xdr:rowOff>
    </xdr:from>
    <xdr:to>
      <xdr:col>4</xdr:col>
      <xdr:colOff>276225</xdr:colOff>
      <xdr:row>56</xdr:row>
      <xdr:rowOff>161925</xdr:rowOff>
    </xdr:to>
    <xdr:cxnSp macro="">
      <xdr:nvCxnSpPr>
        <xdr:cNvPr id="13" name="Přímá spojnice se šipkou 12">
          <a:extLst>
            <a:ext uri="{FF2B5EF4-FFF2-40B4-BE49-F238E27FC236}">
              <a16:creationId xmlns:a16="http://schemas.microsoft.com/office/drawing/2014/main" id="{5005C069-5B71-4079-9692-3CB93F894C90}"/>
            </a:ext>
          </a:extLst>
        </xdr:cNvPr>
        <xdr:cNvCxnSpPr/>
      </xdr:nvCxnSpPr>
      <xdr:spPr>
        <a:xfrm>
          <a:off x="45317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53</xdr:row>
      <xdr:rowOff>0</xdr:rowOff>
    </xdr:from>
    <xdr:to>
      <xdr:col>5</xdr:col>
      <xdr:colOff>276225</xdr:colOff>
      <xdr:row>56</xdr:row>
      <xdr:rowOff>161925</xdr:rowOff>
    </xdr:to>
    <xdr:cxnSp macro="">
      <xdr:nvCxnSpPr>
        <xdr:cNvPr id="14" name="Přímá spojnice se šipkou 13">
          <a:extLst>
            <a:ext uri="{FF2B5EF4-FFF2-40B4-BE49-F238E27FC236}">
              <a16:creationId xmlns:a16="http://schemas.microsoft.com/office/drawing/2014/main" id="{F184E5C2-6F20-4532-9067-36EEB2F75898}"/>
            </a:ext>
          </a:extLst>
        </xdr:cNvPr>
        <xdr:cNvCxnSpPr/>
      </xdr:nvCxnSpPr>
      <xdr:spPr>
        <a:xfrm>
          <a:off x="50503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53</xdr:row>
      <xdr:rowOff>0</xdr:rowOff>
    </xdr:from>
    <xdr:to>
      <xdr:col>6</xdr:col>
      <xdr:colOff>276225</xdr:colOff>
      <xdr:row>56</xdr:row>
      <xdr:rowOff>161925</xdr:rowOff>
    </xdr:to>
    <xdr:cxnSp macro="">
      <xdr:nvCxnSpPr>
        <xdr:cNvPr id="15" name="Přímá spojnice se šipkou 14">
          <a:extLst>
            <a:ext uri="{FF2B5EF4-FFF2-40B4-BE49-F238E27FC236}">
              <a16:creationId xmlns:a16="http://schemas.microsoft.com/office/drawing/2014/main" id="{BB583991-EF8A-4D8B-9F68-8F9025E954DC}"/>
            </a:ext>
          </a:extLst>
        </xdr:cNvPr>
        <xdr:cNvCxnSpPr/>
      </xdr:nvCxnSpPr>
      <xdr:spPr>
        <a:xfrm>
          <a:off x="55689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0</xdr:rowOff>
    </xdr:from>
    <xdr:to>
      <xdr:col>7</xdr:col>
      <xdr:colOff>276225</xdr:colOff>
      <xdr:row>56</xdr:row>
      <xdr:rowOff>161925</xdr:rowOff>
    </xdr:to>
    <xdr:cxnSp macro="">
      <xdr:nvCxnSpPr>
        <xdr:cNvPr id="16" name="Přímá spojnice se šipkou 15">
          <a:extLst>
            <a:ext uri="{FF2B5EF4-FFF2-40B4-BE49-F238E27FC236}">
              <a16:creationId xmlns:a16="http://schemas.microsoft.com/office/drawing/2014/main" id="{13784E3E-216D-4028-A132-55FD7D191AFE}"/>
            </a:ext>
          </a:extLst>
        </xdr:cNvPr>
        <xdr:cNvCxnSpPr/>
      </xdr:nvCxnSpPr>
      <xdr:spPr>
        <a:xfrm>
          <a:off x="608753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53</xdr:row>
      <xdr:rowOff>0</xdr:rowOff>
    </xdr:from>
    <xdr:to>
      <xdr:col>8</xdr:col>
      <xdr:colOff>276225</xdr:colOff>
      <xdr:row>56</xdr:row>
      <xdr:rowOff>161925</xdr:rowOff>
    </xdr:to>
    <xdr:cxnSp macro="">
      <xdr:nvCxnSpPr>
        <xdr:cNvPr id="17" name="Přímá spojnice se šipkou 16">
          <a:extLst>
            <a:ext uri="{FF2B5EF4-FFF2-40B4-BE49-F238E27FC236}">
              <a16:creationId xmlns:a16="http://schemas.microsoft.com/office/drawing/2014/main" id="{DB93B732-1707-4730-A1F1-83DBEA3075BC}"/>
            </a:ext>
          </a:extLst>
        </xdr:cNvPr>
        <xdr:cNvCxnSpPr/>
      </xdr:nvCxnSpPr>
      <xdr:spPr>
        <a:xfrm>
          <a:off x="660611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53</xdr:row>
      <xdr:rowOff>0</xdr:rowOff>
    </xdr:from>
    <xdr:to>
      <xdr:col>9</xdr:col>
      <xdr:colOff>276225</xdr:colOff>
      <xdr:row>56</xdr:row>
      <xdr:rowOff>161925</xdr:rowOff>
    </xdr:to>
    <xdr:cxnSp macro="">
      <xdr:nvCxnSpPr>
        <xdr:cNvPr id="18" name="Přímá spojnice se šipkou 17">
          <a:extLst>
            <a:ext uri="{FF2B5EF4-FFF2-40B4-BE49-F238E27FC236}">
              <a16:creationId xmlns:a16="http://schemas.microsoft.com/office/drawing/2014/main" id="{6046AF4A-4FAA-46AD-86DD-CA2D0E87BEEA}"/>
            </a:ext>
          </a:extLst>
        </xdr:cNvPr>
        <xdr:cNvCxnSpPr/>
      </xdr:nvCxnSpPr>
      <xdr:spPr>
        <a:xfrm>
          <a:off x="712470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53</xdr:row>
      <xdr:rowOff>0</xdr:rowOff>
    </xdr:from>
    <xdr:to>
      <xdr:col>10</xdr:col>
      <xdr:colOff>276225</xdr:colOff>
      <xdr:row>56</xdr:row>
      <xdr:rowOff>161925</xdr:rowOff>
    </xdr:to>
    <xdr:cxnSp macro="">
      <xdr:nvCxnSpPr>
        <xdr:cNvPr id="19" name="Přímá spojnice se šipkou 18">
          <a:extLst>
            <a:ext uri="{FF2B5EF4-FFF2-40B4-BE49-F238E27FC236}">
              <a16:creationId xmlns:a16="http://schemas.microsoft.com/office/drawing/2014/main" id="{AFBCE732-463D-458B-97DA-AB83D1C632C0}"/>
            </a:ext>
          </a:extLst>
        </xdr:cNvPr>
        <xdr:cNvCxnSpPr/>
      </xdr:nvCxnSpPr>
      <xdr:spPr>
        <a:xfrm>
          <a:off x="7643283"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53</xdr:row>
      <xdr:rowOff>0</xdr:rowOff>
    </xdr:from>
    <xdr:to>
      <xdr:col>11</xdr:col>
      <xdr:colOff>276225</xdr:colOff>
      <xdr:row>56</xdr:row>
      <xdr:rowOff>161925</xdr:rowOff>
    </xdr:to>
    <xdr:cxnSp macro="">
      <xdr:nvCxnSpPr>
        <xdr:cNvPr id="20" name="Přímá spojnice se šipkou 19">
          <a:extLst>
            <a:ext uri="{FF2B5EF4-FFF2-40B4-BE49-F238E27FC236}">
              <a16:creationId xmlns:a16="http://schemas.microsoft.com/office/drawing/2014/main" id="{30AA241B-191D-4BE8-A0E0-2A13CAE1D81D}"/>
            </a:ext>
          </a:extLst>
        </xdr:cNvPr>
        <xdr:cNvCxnSpPr/>
      </xdr:nvCxnSpPr>
      <xdr:spPr>
        <a:xfrm>
          <a:off x="8161867"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53</xdr:row>
      <xdr:rowOff>0</xdr:rowOff>
    </xdr:from>
    <xdr:to>
      <xdr:col>12</xdr:col>
      <xdr:colOff>276225</xdr:colOff>
      <xdr:row>56</xdr:row>
      <xdr:rowOff>161925</xdr:rowOff>
    </xdr:to>
    <xdr:cxnSp macro="">
      <xdr:nvCxnSpPr>
        <xdr:cNvPr id="21" name="Přímá spojnice se šipkou 20">
          <a:extLst>
            <a:ext uri="{FF2B5EF4-FFF2-40B4-BE49-F238E27FC236}">
              <a16:creationId xmlns:a16="http://schemas.microsoft.com/office/drawing/2014/main" id="{61D90D40-2349-421C-BA09-C0544AE24032}"/>
            </a:ext>
          </a:extLst>
        </xdr:cNvPr>
        <xdr:cNvCxnSpPr/>
      </xdr:nvCxnSpPr>
      <xdr:spPr>
        <a:xfrm>
          <a:off x="8680450" y="5080000"/>
          <a:ext cx="9525" cy="638175"/>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7" name="Volný tvar 6">
          <a:extLst>
            <a:ext uri="{FF2B5EF4-FFF2-40B4-BE49-F238E27FC236}">
              <a16:creationId xmlns:a16="http://schemas.microsoft.com/office/drawing/2014/main" id="{00000000-0008-0000-0700-000007000000}"/>
            </a:ext>
          </a:extLst>
        </xdr:cNvPr>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32</xdr:row>
      <xdr:rowOff>80596</xdr:rowOff>
    </xdr:from>
    <xdr:to>
      <xdr:col>11</xdr:col>
      <xdr:colOff>0</xdr:colOff>
      <xdr:row>34</xdr:row>
      <xdr:rowOff>80596</xdr:rowOff>
    </xdr:to>
    <xdr:sp macro="" textlink="">
      <xdr:nvSpPr>
        <xdr:cNvPr id="2" name="Volný tvar 1">
          <a:extLst>
            <a:ext uri="{FF2B5EF4-FFF2-40B4-BE49-F238E27FC236}">
              <a16:creationId xmlns:a16="http://schemas.microsoft.com/office/drawing/2014/main" id="{00000000-0008-0000-0800-000002000000}"/>
            </a:ext>
          </a:extLst>
        </xdr:cNvPr>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38" t="s">
        <v>122</v>
      </c>
      <c r="C2" s="239"/>
      <c r="D2" s="239"/>
      <c r="E2" s="239"/>
      <c r="F2" s="239"/>
      <c r="G2" s="239"/>
      <c r="H2" s="239"/>
      <c r="I2" s="240"/>
    </row>
    <row r="3" spans="2:9">
      <c r="B3" s="241" t="s">
        <v>123</v>
      </c>
      <c r="C3" s="242" t="s">
        <v>124</v>
      </c>
      <c r="D3" s="243"/>
      <c r="E3" s="243"/>
      <c r="F3" s="243"/>
      <c r="G3" s="243"/>
      <c r="H3" s="243"/>
      <c r="I3" s="244"/>
    </row>
    <row r="4" spans="2:9">
      <c r="B4" s="245" t="s">
        <v>125</v>
      </c>
      <c r="C4" s="610">
        <v>304834</v>
      </c>
      <c r="D4" s="610"/>
      <c r="E4" s="246" t="s">
        <v>126</v>
      </c>
      <c r="F4" s="247" t="s">
        <v>127</v>
      </c>
      <c r="G4" s="248"/>
      <c r="H4" s="249" t="s">
        <v>128</v>
      </c>
      <c r="I4" s="250"/>
    </row>
    <row r="5" spans="2:9">
      <c r="B5" s="251" t="s">
        <v>129</v>
      </c>
      <c r="C5" s="611" t="s">
        <v>173</v>
      </c>
      <c r="D5" s="611"/>
      <c r="E5" s="611"/>
      <c r="F5" s="611"/>
      <c r="G5" s="252"/>
      <c r="H5" s="253" t="s">
        <v>130</v>
      </c>
      <c r="I5" s="254"/>
    </row>
    <row r="6" spans="2:9">
      <c r="B6" s="255" t="s">
        <v>131</v>
      </c>
      <c r="C6" s="612" t="s">
        <v>174</v>
      </c>
      <c r="D6" s="613"/>
      <c r="E6" s="613"/>
      <c r="F6" s="613"/>
      <c r="G6" s="613"/>
      <c r="H6" s="613"/>
      <c r="I6" s="614"/>
    </row>
    <row r="7" spans="2:9">
      <c r="B7" s="256" t="s">
        <v>132</v>
      </c>
      <c r="C7" s="257" t="s">
        <v>133</v>
      </c>
      <c r="D7" s="258" t="s">
        <v>134</v>
      </c>
      <c r="E7" s="257"/>
      <c r="F7" s="259" t="s">
        <v>133</v>
      </c>
      <c r="G7" s="615" t="s">
        <v>135</v>
      </c>
      <c r="H7" s="615"/>
      <c r="I7" s="260" t="s">
        <v>133</v>
      </c>
    </row>
    <row r="8" spans="2:9" s="97" customFormat="1">
      <c r="B8" s="261"/>
      <c r="C8" s="262"/>
      <c r="D8" s="616"/>
      <c r="E8" s="610"/>
      <c r="F8" s="263"/>
      <c r="G8" s="262"/>
      <c r="H8" s="262"/>
      <c r="I8" s="250"/>
    </row>
    <row r="9" spans="2:9" ht="13.5" thickBot="1">
      <c r="B9" s="264"/>
      <c r="C9" s="265"/>
      <c r="D9" s="608"/>
      <c r="E9" s="609"/>
      <c r="F9" s="266"/>
      <c r="G9" s="608"/>
      <c r="H9" s="609"/>
      <c r="I9" s="267"/>
    </row>
    <row r="10" spans="2:9">
      <c r="B10" s="620" t="s">
        <v>136</v>
      </c>
      <c r="C10" s="621"/>
      <c r="D10" s="621"/>
      <c r="E10" s="621"/>
      <c r="F10" s="621"/>
      <c r="G10" s="621"/>
      <c r="H10" s="621"/>
      <c r="I10" s="622"/>
    </row>
    <row r="11" spans="2:9">
      <c r="B11" s="256" t="s">
        <v>137</v>
      </c>
      <c r="C11" s="259"/>
      <c r="D11" s="258" t="s">
        <v>138</v>
      </c>
      <c r="E11" s="268"/>
      <c r="F11" s="268"/>
      <c r="G11" s="257"/>
      <c r="H11" s="257"/>
      <c r="I11" s="260"/>
    </row>
    <row r="12" spans="2:9">
      <c r="B12" s="261" t="s">
        <v>139</v>
      </c>
      <c r="C12" s="269"/>
      <c r="D12" s="270">
        <v>2010</v>
      </c>
      <c r="E12" s="262"/>
      <c r="F12" s="262"/>
      <c r="G12" s="249"/>
      <c r="H12" s="249"/>
      <c r="I12" s="271"/>
    </row>
    <row r="13" spans="2:9" ht="13.5" thickBot="1">
      <c r="B13" s="264"/>
      <c r="C13" s="272"/>
      <c r="D13" s="273"/>
      <c r="E13" s="274"/>
      <c r="F13" s="274"/>
      <c r="G13" s="275"/>
      <c r="H13" s="275"/>
      <c r="I13" s="276"/>
    </row>
    <row r="14" spans="2:9">
      <c r="B14" s="620" t="s">
        <v>140</v>
      </c>
      <c r="C14" s="621"/>
      <c r="D14" s="621"/>
      <c r="E14" s="621"/>
      <c r="F14" s="621"/>
      <c r="G14" s="621"/>
      <c r="H14" s="621"/>
      <c r="I14" s="622"/>
    </row>
    <row r="15" spans="2:9">
      <c r="B15" s="623"/>
      <c r="C15" s="624"/>
      <c r="D15" s="624"/>
      <c r="E15" s="624"/>
      <c r="F15" s="624"/>
      <c r="G15" s="624"/>
      <c r="H15" s="624"/>
      <c r="I15" s="625"/>
    </row>
    <row r="16" spans="2:9">
      <c r="B16" s="617" t="s">
        <v>141</v>
      </c>
      <c r="C16" s="618"/>
      <c r="D16" s="618"/>
      <c r="E16" s="618"/>
      <c r="F16" s="618"/>
      <c r="G16" s="618"/>
      <c r="H16" s="618"/>
      <c r="I16" s="619"/>
    </row>
    <row r="17" spans="2:9">
      <c r="B17" s="617" t="s">
        <v>142</v>
      </c>
      <c r="C17" s="618"/>
      <c r="D17" s="618"/>
      <c r="E17" s="618"/>
      <c r="F17" s="618"/>
      <c r="G17" s="618"/>
      <c r="H17" s="618"/>
      <c r="I17" s="619"/>
    </row>
    <row r="18" spans="2:9">
      <c r="B18" s="617" t="s">
        <v>143</v>
      </c>
      <c r="C18" s="618"/>
      <c r="D18" s="618"/>
      <c r="E18" s="618"/>
      <c r="F18" s="618"/>
      <c r="G18" s="618"/>
      <c r="H18" s="618"/>
      <c r="I18" s="619"/>
    </row>
    <row r="19" spans="2:9">
      <c r="B19" s="617" t="s">
        <v>144</v>
      </c>
      <c r="C19" s="618"/>
      <c r="D19" s="618"/>
      <c r="E19" s="618"/>
      <c r="F19" s="618"/>
      <c r="G19" s="618"/>
      <c r="H19" s="618"/>
      <c r="I19" s="619"/>
    </row>
    <row r="20" spans="2:9">
      <c r="B20" s="617" t="s">
        <v>145</v>
      </c>
      <c r="C20" s="618"/>
      <c r="D20" s="618"/>
      <c r="E20" s="618"/>
      <c r="F20" s="618"/>
      <c r="G20" s="618"/>
      <c r="H20" s="618"/>
      <c r="I20" s="619"/>
    </row>
    <row r="21" spans="2:9">
      <c r="B21" s="617" t="s">
        <v>146</v>
      </c>
      <c r="C21" s="618"/>
      <c r="D21" s="618"/>
      <c r="E21" s="618"/>
      <c r="F21" s="618"/>
      <c r="G21" s="618"/>
      <c r="H21" s="618"/>
      <c r="I21" s="619"/>
    </row>
    <row r="22" spans="2:9">
      <c r="B22" s="617" t="s">
        <v>147</v>
      </c>
      <c r="C22" s="618"/>
      <c r="D22" s="618"/>
      <c r="E22" s="618"/>
      <c r="F22" s="618"/>
      <c r="G22" s="618"/>
      <c r="H22" s="618"/>
      <c r="I22" s="619"/>
    </row>
    <row r="23" spans="2:9" ht="26.1" customHeight="1">
      <c r="B23" s="617" t="s">
        <v>148</v>
      </c>
      <c r="C23" s="618"/>
      <c r="D23" s="618"/>
      <c r="E23" s="618"/>
      <c r="F23" s="618"/>
      <c r="G23" s="618"/>
      <c r="H23" s="618"/>
      <c r="I23" s="619"/>
    </row>
    <row r="24" spans="2:9" ht="26.1" customHeight="1">
      <c r="B24" s="617" t="s">
        <v>149</v>
      </c>
      <c r="C24" s="618"/>
      <c r="D24" s="618"/>
      <c r="E24" s="618"/>
      <c r="F24" s="618"/>
      <c r="G24" s="618"/>
      <c r="H24" s="618"/>
      <c r="I24" s="619"/>
    </row>
    <row r="25" spans="2:9" ht="26.1" customHeight="1">
      <c r="B25" s="617" t="s">
        <v>223</v>
      </c>
      <c r="C25" s="618"/>
      <c r="D25" s="618"/>
      <c r="E25" s="618"/>
      <c r="F25" s="618"/>
      <c r="G25" s="618"/>
      <c r="H25" s="618"/>
      <c r="I25" s="619"/>
    </row>
    <row r="26" spans="2:9">
      <c r="B26" s="617" t="s">
        <v>175</v>
      </c>
      <c r="C26" s="618"/>
      <c r="D26" s="618"/>
      <c r="E26" s="618"/>
      <c r="F26" s="618"/>
      <c r="G26" s="618"/>
      <c r="H26" s="618"/>
      <c r="I26" s="619"/>
    </row>
    <row r="27" spans="2:9" ht="12.75" customHeight="1">
      <c r="B27" s="617" t="s">
        <v>150</v>
      </c>
      <c r="C27" s="618"/>
      <c r="D27" s="618"/>
      <c r="E27" s="618"/>
      <c r="F27" s="618"/>
      <c r="G27" s="618"/>
      <c r="H27" s="618"/>
      <c r="I27" s="619"/>
    </row>
    <row r="28" spans="2:9" ht="12.75" customHeight="1">
      <c r="B28" s="617" t="s">
        <v>151</v>
      </c>
      <c r="C28" s="618"/>
      <c r="D28" s="618"/>
      <c r="E28" s="618"/>
      <c r="F28" s="618"/>
      <c r="G28" s="618"/>
      <c r="H28" s="618"/>
      <c r="I28" s="619"/>
    </row>
    <row r="29" spans="2:9" ht="26.1" customHeight="1">
      <c r="B29" s="617" t="s">
        <v>152</v>
      </c>
      <c r="C29" s="618"/>
      <c r="D29" s="618"/>
      <c r="E29" s="618"/>
      <c r="F29" s="618"/>
      <c r="G29" s="618"/>
      <c r="H29" s="618"/>
      <c r="I29" s="619"/>
    </row>
    <row r="30" spans="2:9" ht="12.75" customHeight="1">
      <c r="B30" s="617" t="s">
        <v>153</v>
      </c>
      <c r="C30" s="618"/>
      <c r="D30" s="618"/>
      <c r="E30" s="618"/>
      <c r="F30" s="618"/>
      <c r="G30" s="618"/>
      <c r="H30" s="618"/>
      <c r="I30" s="619"/>
    </row>
    <row r="31" spans="2:9" ht="12.75" customHeight="1">
      <c r="B31" s="617" t="s">
        <v>154</v>
      </c>
      <c r="C31" s="618"/>
      <c r="D31" s="618"/>
      <c r="E31" s="618"/>
      <c r="F31" s="618"/>
      <c r="G31" s="618"/>
      <c r="H31" s="618"/>
      <c r="I31" s="619"/>
    </row>
    <row r="32" spans="2:9" ht="12.75" customHeight="1">
      <c r="B32" s="617" t="s">
        <v>224</v>
      </c>
      <c r="C32" s="618"/>
      <c r="D32" s="618"/>
      <c r="E32" s="618"/>
      <c r="F32" s="618"/>
      <c r="G32" s="618"/>
      <c r="H32" s="618"/>
      <c r="I32" s="619"/>
    </row>
    <row r="33" spans="2:9" ht="13.5" thickBot="1">
      <c r="B33" s="628"/>
      <c r="C33" s="629"/>
      <c r="D33" s="629"/>
      <c r="E33" s="629"/>
      <c r="F33" s="629"/>
      <c r="G33" s="629"/>
      <c r="H33" s="629"/>
      <c r="I33" s="630"/>
    </row>
    <row r="34" spans="2:9">
      <c r="B34" s="631" t="s">
        <v>155</v>
      </c>
      <c r="C34" s="632"/>
      <c r="D34" s="632"/>
      <c r="E34" s="632"/>
      <c r="F34" s="632"/>
      <c r="G34" s="632"/>
      <c r="H34" s="632"/>
      <c r="I34" s="633"/>
    </row>
    <row r="35" spans="2:9">
      <c r="B35" s="277" t="s">
        <v>156</v>
      </c>
      <c r="C35" s="278" t="s">
        <v>157</v>
      </c>
      <c r="D35" s="278"/>
      <c r="E35" s="278"/>
      <c r="F35" s="278"/>
      <c r="G35" s="634" t="s">
        <v>158</v>
      </c>
      <c r="H35" s="634"/>
      <c r="I35" s="279"/>
    </row>
    <row r="36" spans="2:9">
      <c r="B36" s="280">
        <v>41961</v>
      </c>
      <c r="C36" s="626" t="s">
        <v>187</v>
      </c>
      <c r="D36" s="626"/>
      <c r="E36" s="626"/>
      <c r="F36" s="626"/>
      <c r="G36" s="627" t="s">
        <v>188</v>
      </c>
      <c r="H36" s="627"/>
      <c r="I36" s="281"/>
    </row>
    <row r="37" spans="2:9">
      <c r="B37" s="623"/>
      <c r="C37" s="624"/>
      <c r="D37" s="624"/>
      <c r="E37" s="624"/>
      <c r="F37" s="624"/>
      <c r="G37" s="624"/>
      <c r="H37" s="624"/>
      <c r="I37" s="625"/>
    </row>
    <row r="38" spans="2:9">
      <c r="B38" s="623"/>
      <c r="C38" s="624"/>
      <c r="D38" s="624"/>
      <c r="E38" s="624"/>
      <c r="F38" s="624"/>
      <c r="G38" s="624"/>
      <c r="H38" s="624"/>
      <c r="I38" s="625"/>
    </row>
    <row r="39" spans="2:9">
      <c r="B39" s="623"/>
      <c r="C39" s="624"/>
      <c r="D39" s="624"/>
      <c r="E39" s="624"/>
      <c r="F39" s="624"/>
      <c r="G39" s="624"/>
      <c r="H39" s="624"/>
      <c r="I39" s="625"/>
    </row>
    <row r="40" spans="2:9" ht="13.5" thickBot="1">
      <c r="B40" s="623"/>
      <c r="C40" s="624"/>
      <c r="D40" s="624"/>
      <c r="E40" s="624"/>
      <c r="F40" s="624"/>
      <c r="G40" s="624"/>
      <c r="H40" s="624"/>
      <c r="I40" s="625"/>
    </row>
    <row r="41" spans="2:9" ht="12.75" customHeight="1">
      <c r="B41" s="333" t="s">
        <v>159</v>
      </c>
      <c r="C41" s="635" t="s">
        <v>157</v>
      </c>
      <c r="D41" s="635"/>
      <c r="E41" s="635"/>
      <c r="F41" s="282" t="s">
        <v>158</v>
      </c>
      <c r="G41" s="635" t="s">
        <v>160</v>
      </c>
      <c r="H41" s="635"/>
      <c r="I41" s="334" t="s">
        <v>156</v>
      </c>
    </row>
    <row r="42" spans="2:9" s="285" customFormat="1" ht="24">
      <c r="B42" s="338" t="s">
        <v>189</v>
      </c>
      <c r="C42" s="636" t="s">
        <v>190</v>
      </c>
      <c r="D42" s="636"/>
      <c r="E42" s="636"/>
      <c r="F42" s="339" t="s">
        <v>188</v>
      </c>
      <c r="G42" s="637" t="s">
        <v>203</v>
      </c>
      <c r="H42" s="637"/>
      <c r="I42" s="340">
        <v>41961</v>
      </c>
    </row>
    <row r="43" spans="2:9" s="285" customFormat="1">
      <c r="B43" s="338"/>
      <c r="C43" s="636" t="s">
        <v>191</v>
      </c>
      <c r="D43" s="636"/>
      <c r="E43" s="636"/>
      <c r="F43" s="339"/>
      <c r="G43" s="637" t="s">
        <v>203</v>
      </c>
      <c r="H43" s="637"/>
      <c r="I43" s="340">
        <v>41961</v>
      </c>
    </row>
    <row r="44" spans="2:9" s="285" customFormat="1">
      <c r="B44" s="338" t="s">
        <v>192</v>
      </c>
      <c r="C44" s="636" t="s">
        <v>193</v>
      </c>
      <c r="D44" s="636"/>
      <c r="E44" s="636"/>
      <c r="F44" s="339"/>
      <c r="G44" s="637" t="s">
        <v>203</v>
      </c>
      <c r="H44" s="637"/>
      <c r="I44" s="340">
        <v>41961</v>
      </c>
    </row>
    <row r="45" spans="2:9" s="285" customFormat="1" ht="12.75" customHeight="1">
      <c r="B45" s="338"/>
      <c r="C45" s="636" t="s">
        <v>194</v>
      </c>
      <c r="D45" s="636"/>
      <c r="E45" s="636"/>
      <c r="F45" s="341"/>
      <c r="G45" s="637" t="s">
        <v>203</v>
      </c>
      <c r="H45" s="637"/>
      <c r="I45" s="340">
        <v>41961</v>
      </c>
    </row>
    <row r="46" spans="2:9" s="285" customFormat="1" ht="26.25" customHeight="1">
      <c r="B46" s="338"/>
      <c r="C46" s="638" t="s">
        <v>195</v>
      </c>
      <c r="D46" s="638"/>
      <c r="E46" s="638"/>
      <c r="F46" s="341"/>
      <c r="G46" s="637" t="s">
        <v>203</v>
      </c>
      <c r="H46" s="637"/>
      <c r="I46" s="340">
        <v>41961</v>
      </c>
    </row>
    <row r="47" spans="2:9" s="285" customFormat="1" ht="24">
      <c r="B47" s="338" t="s">
        <v>196</v>
      </c>
      <c r="C47" s="636" t="s">
        <v>197</v>
      </c>
      <c r="D47" s="636"/>
      <c r="E47" s="636"/>
      <c r="F47" s="339"/>
      <c r="G47" s="637" t="s">
        <v>203</v>
      </c>
      <c r="H47" s="637"/>
      <c r="I47" s="340">
        <v>41961</v>
      </c>
    </row>
    <row r="48" spans="2:9" s="285" customFormat="1" ht="12.75" customHeight="1">
      <c r="B48" s="338"/>
      <c r="C48" s="636" t="s">
        <v>206</v>
      </c>
      <c r="D48" s="636"/>
      <c r="E48" s="636"/>
      <c r="F48" s="341"/>
      <c r="G48" s="637" t="s">
        <v>203</v>
      </c>
      <c r="H48" s="637"/>
      <c r="I48" s="340">
        <v>41961</v>
      </c>
    </row>
    <row r="49" spans="2:9" s="285" customFormat="1">
      <c r="B49" s="338" t="s">
        <v>198</v>
      </c>
      <c r="C49" s="636" t="s">
        <v>199</v>
      </c>
      <c r="D49" s="636"/>
      <c r="E49" s="636"/>
      <c r="F49" s="339"/>
      <c r="G49" s="637" t="s">
        <v>203</v>
      </c>
      <c r="H49" s="637"/>
      <c r="I49" s="340">
        <v>41961</v>
      </c>
    </row>
    <row r="50" spans="2:9" s="285" customFormat="1">
      <c r="B50" s="338"/>
      <c r="C50" s="636" t="s">
        <v>200</v>
      </c>
      <c r="D50" s="636"/>
      <c r="E50" s="636"/>
      <c r="F50" s="339"/>
      <c r="G50" s="637" t="s">
        <v>203</v>
      </c>
      <c r="H50" s="637"/>
      <c r="I50" s="340">
        <v>41961</v>
      </c>
    </row>
    <row r="51" spans="2:9" s="285" customFormat="1" ht="84">
      <c r="B51" s="338" t="s">
        <v>201</v>
      </c>
      <c r="C51" s="339" t="s">
        <v>202</v>
      </c>
      <c r="D51" s="339"/>
      <c r="E51" s="339"/>
      <c r="F51" s="339"/>
      <c r="G51" s="637" t="s">
        <v>205</v>
      </c>
      <c r="H51" s="637"/>
      <c r="I51" s="340">
        <v>41961</v>
      </c>
    </row>
    <row r="52" spans="2:9" s="285" customFormat="1" ht="36">
      <c r="B52" s="283" t="s">
        <v>219</v>
      </c>
      <c r="C52" s="317" t="s">
        <v>220</v>
      </c>
      <c r="D52" s="317"/>
      <c r="E52" s="317"/>
      <c r="F52" s="317" t="s">
        <v>188</v>
      </c>
      <c r="G52" s="318" t="s">
        <v>203</v>
      </c>
      <c r="H52" s="318"/>
      <c r="I52" s="284">
        <v>41971</v>
      </c>
    </row>
    <row r="53" spans="2:9" s="285" customFormat="1" ht="36">
      <c r="B53" s="283" t="s">
        <v>221</v>
      </c>
      <c r="C53" s="317" t="s">
        <v>220</v>
      </c>
      <c r="D53" s="317"/>
      <c r="E53" s="317"/>
      <c r="F53" s="317"/>
      <c r="G53" s="318" t="s">
        <v>203</v>
      </c>
      <c r="H53" s="318"/>
      <c r="I53" s="284">
        <v>41971</v>
      </c>
    </row>
    <row r="54" spans="2:9" s="285" customFormat="1" ht="51">
      <c r="B54" s="335"/>
      <c r="C54" s="336" t="s">
        <v>225</v>
      </c>
      <c r="D54" s="337"/>
      <c r="E54" s="337"/>
      <c r="F54" s="317"/>
      <c r="G54" s="318" t="s">
        <v>222</v>
      </c>
      <c r="H54" s="318"/>
      <c r="I54" s="284"/>
    </row>
    <row r="55" spans="2:9" s="285" customFormat="1" ht="78" customHeight="1">
      <c r="B55" s="335"/>
      <c r="C55" s="336" t="s">
        <v>226</v>
      </c>
      <c r="D55" s="317"/>
      <c r="E55" s="317"/>
      <c r="F55" s="317"/>
      <c r="G55" s="318" t="s">
        <v>222</v>
      </c>
      <c r="H55" s="318"/>
      <c r="I55" s="284"/>
    </row>
    <row r="56" spans="2:9" s="285" customFormat="1" ht="36">
      <c r="B56" s="283" t="s">
        <v>227</v>
      </c>
      <c r="C56" s="317" t="s">
        <v>220</v>
      </c>
      <c r="D56" s="317"/>
      <c r="E56" s="317"/>
      <c r="F56" s="317"/>
      <c r="G56" s="318" t="s">
        <v>203</v>
      </c>
      <c r="H56" s="318"/>
      <c r="I56" s="284">
        <v>41971</v>
      </c>
    </row>
    <row r="57" spans="2:9" s="285" customFormat="1" hidden="1">
      <c r="B57" s="283"/>
      <c r="C57" s="317"/>
      <c r="D57" s="317"/>
      <c r="E57" s="317"/>
      <c r="F57" s="317"/>
      <c r="G57" s="318"/>
      <c r="H57" s="318"/>
      <c r="I57" s="284"/>
    </row>
    <row r="58" spans="2:9" s="285" customFormat="1" hidden="1">
      <c r="B58" s="283"/>
      <c r="C58" s="317"/>
      <c r="D58" s="317"/>
      <c r="E58" s="317"/>
      <c r="F58" s="317"/>
      <c r="G58" s="318"/>
      <c r="H58" s="318"/>
      <c r="I58" s="284"/>
    </row>
    <row r="59" spans="2:9" s="285" customFormat="1" hidden="1">
      <c r="B59" s="283"/>
      <c r="C59" s="317"/>
      <c r="D59" s="317"/>
      <c r="E59" s="317"/>
      <c r="F59" s="317"/>
      <c r="G59" s="318"/>
      <c r="H59" s="318"/>
      <c r="I59" s="284"/>
    </row>
    <row r="60" spans="2:9" s="285" customFormat="1" hidden="1">
      <c r="B60" s="283"/>
      <c r="C60" s="317"/>
      <c r="D60" s="317"/>
      <c r="E60" s="317"/>
      <c r="F60" s="317"/>
      <c r="G60" s="318"/>
      <c r="H60" s="318"/>
      <c r="I60" s="284"/>
    </row>
    <row r="61" spans="2:9" s="285" customFormat="1" hidden="1">
      <c r="B61" s="283"/>
      <c r="C61" s="317"/>
      <c r="D61" s="317"/>
      <c r="E61" s="317"/>
      <c r="F61" s="317"/>
      <c r="G61" s="318"/>
      <c r="H61" s="318"/>
      <c r="I61" s="284"/>
    </row>
    <row r="62" spans="2:9" s="285" customFormat="1" hidden="1">
      <c r="B62" s="283"/>
      <c r="C62" s="317"/>
      <c r="D62" s="317"/>
      <c r="E62" s="317"/>
      <c r="F62" s="317"/>
      <c r="G62" s="318"/>
      <c r="H62" s="318"/>
      <c r="I62" s="284"/>
    </row>
    <row r="63" spans="2:9" s="285" customFormat="1" hidden="1">
      <c r="B63" s="286"/>
      <c r="C63" s="287"/>
      <c r="D63" s="287"/>
      <c r="E63" s="287"/>
      <c r="F63" s="287"/>
      <c r="G63" s="287"/>
      <c r="H63" s="287"/>
      <c r="I63" s="288"/>
    </row>
    <row r="64" spans="2:9" s="285" customFormat="1">
      <c r="B64" s="286"/>
      <c r="C64" s="287"/>
      <c r="D64" s="287"/>
      <c r="E64" s="287"/>
      <c r="F64" s="287"/>
      <c r="G64" s="287"/>
      <c r="H64" s="287"/>
      <c r="I64" s="288"/>
    </row>
    <row r="65" spans="2:9">
      <c r="B65" s="289" t="s">
        <v>161</v>
      </c>
      <c r="C65" s="290"/>
      <c r="D65" s="291"/>
      <c r="E65" s="291"/>
      <c r="F65" s="291"/>
      <c r="G65" s="291"/>
      <c r="H65" s="290"/>
      <c r="I65" s="292"/>
    </row>
    <row r="66" spans="2:9">
      <c r="B66" s="623" t="s">
        <v>162</v>
      </c>
      <c r="C66" s="624"/>
      <c r="D66" s="624"/>
      <c r="E66" s="624"/>
      <c r="F66" s="624"/>
      <c r="G66" s="624"/>
      <c r="H66" s="624"/>
      <c r="I66" s="625"/>
    </row>
    <row r="67" spans="2:9">
      <c r="B67" s="639"/>
      <c r="C67" s="640"/>
      <c r="D67" s="640"/>
      <c r="E67" s="640"/>
      <c r="F67" s="640"/>
      <c r="G67" s="640"/>
      <c r="H67" s="640"/>
      <c r="I67" s="641"/>
    </row>
    <row r="68" spans="2:9">
      <c r="B68" s="623" t="s">
        <v>163</v>
      </c>
      <c r="C68" s="624"/>
      <c r="D68" s="624"/>
      <c r="E68" s="624"/>
      <c r="F68" s="624"/>
      <c r="G68" s="624"/>
      <c r="H68" s="624"/>
      <c r="I68" s="625"/>
    </row>
    <row r="69" spans="2:9">
      <c r="B69" s="639"/>
      <c r="C69" s="640"/>
      <c r="D69" s="640"/>
      <c r="E69" s="640"/>
      <c r="F69" s="640"/>
      <c r="G69" s="640"/>
      <c r="H69" s="640"/>
      <c r="I69" s="641"/>
    </row>
    <row r="70" spans="2:9">
      <c r="B70" s="623" t="s">
        <v>164</v>
      </c>
      <c r="C70" s="624"/>
      <c r="D70" s="624"/>
      <c r="E70" s="624"/>
      <c r="F70" s="624"/>
      <c r="G70" s="624"/>
      <c r="H70" s="624"/>
      <c r="I70" s="625"/>
    </row>
    <row r="71" spans="2:9" ht="13.5" thickBot="1">
      <c r="B71" s="628"/>
      <c r="C71" s="629"/>
      <c r="D71" s="629"/>
      <c r="E71" s="629"/>
      <c r="F71" s="629"/>
      <c r="G71" s="629"/>
      <c r="H71" s="629"/>
      <c r="I71" s="630"/>
    </row>
    <row r="72" spans="2:9">
      <c r="B72" s="642" t="s">
        <v>165</v>
      </c>
      <c r="C72" s="643"/>
      <c r="D72" s="643"/>
      <c r="E72" s="643"/>
      <c r="F72" s="643"/>
      <c r="G72" s="643"/>
      <c r="H72" s="643"/>
      <c r="I72" s="644"/>
    </row>
    <row r="73" spans="2:9">
      <c r="B73" s="623"/>
      <c r="C73" s="624"/>
      <c r="D73" s="624"/>
      <c r="E73" s="624"/>
      <c r="F73" s="624"/>
      <c r="G73" s="624"/>
      <c r="H73" s="624"/>
      <c r="I73" s="625"/>
    </row>
    <row r="74" spans="2:9">
      <c r="B74" s="623"/>
      <c r="C74" s="624"/>
      <c r="D74" s="624"/>
      <c r="E74" s="624"/>
      <c r="F74" s="624"/>
      <c r="G74" s="624"/>
      <c r="H74" s="624"/>
      <c r="I74" s="625"/>
    </row>
    <row r="75" spans="2:9" ht="13.5" thickBot="1">
      <c r="B75" s="628"/>
      <c r="C75" s="629"/>
      <c r="D75" s="629"/>
      <c r="E75" s="629"/>
      <c r="F75" s="629"/>
      <c r="G75" s="629"/>
      <c r="H75" s="629"/>
      <c r="I75" s="630"/>
    </row>
    <row r="76" spans="2:9">
      <c r="B76" s="631" t="s">
        <v>166</v>
      </c>
      <c r="C76" s="632"/>
      <c r="D76" s="632"/>
      <c r="E76" s="632"/>
      <c r="F76" s="632"/>
      <c r="G76" s="632"/>
      <c r="H76" s="632"/>
      <c r="I76" s="633"/>
    </row>
    <row r="77" spans="2:9">
      <c r="B77" s="623"/>
      <c r="C77" s="624"/>
      <c r="D77" s="624"/>
      <c r="E77" s="624"/>
      <c r="F77" s="624"/>
      <c r="G77" s="624"/>
      <c r="H77" s="624"/>
      <c r="I77" s="625"/>
    </row>
    <row r="78" spans="2:9">
      <c r="B78" s="623"/>
      <c r="C78" s="624"/>
      <c r="D78" s="624"/>
      <c r="E78" s="624"/>
      <c r="F78" s="624"/>
      <c r="G78" s="624"/>
      <c r="H78" s="624"/>
      <c r="I78" s="625"/>
    </row>
    <row r="79" spans="2:9" ht="13.5" thickBot="1">
      <c r="B79" s="628"/>
      <c r="C79" s="629"/>
      <c r="D79" s="629"/>
      <c r="E79" s="629"/>
      <c r="F79" s="629"/>
      <c r="G79" s="629"/>
      <c r="H79" s="629"/>
      <c r="I79" s="630"/>
    </row>
    <row r="80" spans="2:9">
      <c r="B80" s="631" t="s">
        <v>167</v>
      </c>
      <c r="C80" s="632"/>
      <c r="D80" s="632"/>
      <c r="E80" s="632"/>
      <c r="F80" s="632"/>
      <c r="G80" s="632"/>
      <c r="H80" s="632"/>
      <c r="I80" s="633"/>
    </row>
    <row r="81" spans="2:9">
      <c r="B81" s="623"/>
      <c r="C81" s="624"/>
      <c r="D81" s="624"/>
      <c r="E81" s="624"/>
      <c r="F81" s="624"/>
      <c r="G81" s="624"/>
      <c r="H81" s="624"/>
      <c r="I81" s="625"/>
    </row>
    <row r="82" spans="2:9">
      <c r="B82" s="623"/>
      <c r="C82" s="624"/>
      <c r="D82" s="624"/>
      <c r="E82" s="624"/>
      <c r="F82" s="624"/>
      <c r="G82" s="624"/>
      <c r="H82" s="624"/>
      <c r="I82" s="625"/>
    </row>
    <row r="83" spans="2:9" ht="13.5" thickBot="1">
      <c r="B83" s="628"/>
      <c r="C83" s="629"/>
      <c r="D83" s="629"/>
      <c r="E83" s="629"/>
      <c r="F83" s="629"/>
      <c r="G83" s="629"/>
      <c r="H83" s="629"/>
      <c r="I83" s="630"/>
    </row>
    <row r="84" spans="2:9">
      <c r="B84" s="631" t="s">
        <v>168</v>
      </c>
      <c r="C84" s="632"/>
      <c r="D84" s="632"/>
      <c r="E84" s="632"/>
      <c r="F84" s="632"/>
      <c r="G84" s="632"/>
      <c r="H84" s="632"/>
      <c r="I84" s="633"/>
    </row>
    <row r="85" spans="2:9">
      <c r="B85" s="645" t="s">
        <v>169</v>
      </c>
      <c r="C85" s="646"/>
      <c r="D85" s="646"/>
      <c r="E85" s="646"/>
      <c r="F85" s="646"/>
      <c r="G85" s="646"/>
      <c r="H85" s="646"/>
      <c r="I85" s="647"/>
    </row>
    <row r="86" spans="2:9">
      <c r="B86" s="645" t="s">
        <v>170</v>
      </c>
      <c r="C86" s="646"/>
      <c r="D86" s="646"/>
      <c r="E86" s="646"/>
      <c r="F86" s="646"/>
      <c r="G86" s="646"/>
      <c r="H86" s="646"/>
      <c r="I86" s="647"/>
    </row>
    <row r="87" spans="2:9">
      <c r="B87" s="645" t="s">
        <v>171</v>
      </c>
      <c r="C87" s="646"/>
      <c r="D87" s="646"/>
      <c r="E87" s="646"/>
      <c r="F87" s="646"/>
      <c r="G87" s="646"/>
      <c r="H87" s="646"/>
      <c r="I87" s="647"/>
    </row>
    <row r="88" spans="2:9" ht="13.5" thickBot="1">
      <c r="B88" s="648" t="s">
        <v>172</v>
      </c>
      <c r="C88" s="649"/>
      <c r="D88" s="649"/>
      <c r="E88" s="649"/>
      <c r="F88" s="649"/>
      <c r="G88" s="649"/>
      <c r="H88" s="649"/>
      <c r="I88" s="650"/>
    </row>
    <row r="89" spans="2:9" ht="15">
      <c r="B89" s="293"/>
      <c r="C89" s="293"/>
      <c r="D89" s="293"/>
      <c r="E89" s="293"/>
      <c r="F89" s="293"/>
      <c r="G89" s="293"/>
      <c r="H89" s="293"/>
      <c r="I89" s="293"/>
    </row>
    <row r="90" spans="2:9" hidden="1"/>
    <row r="91" spans="2:9" hidden="1"/>
    <row r="92" spans="2:9" hidden="1"/>
    <row r="93" spans="2:9" hidden="1"/>
  </sheetData>
  <sheetProtection formatRows="0"/>
  <mergeCells count="80">
    <mergeCell ref="B84:I84"/>
    <mergeCell ref="B85:I85"/>
    <mergeCell ref="B86:I86"/>
    <mergeCell ref="B87:I87"/>
    <mergeCell ref="B88:I88"/>
    <mergeCell ref="B83:I83"/>
    <mergeCell ref="B72:I72"/>
    <mergeCell ref="B73:I73"/>
    <mergeCell ref="B74:I74"/>
    <mergeCell ref="B75:I75"/>
    <mergeCell ref="B76:I76"/>
    <mergeCell ref="B77:I77"/>
    <mergeCell ref="B78:I78"/>
    <mergeCell ref="B79:I79"/>
    <mergeCell ref="B80:I80"/>
    <mergeCell ref="B81:I81"/>
    <mergeCell ref="B82:I82"/>
    <mergeCell ref="B71:I71"/>
    <mergeCell ref="C48:E48"/>
    <mergeCell ref="C49:E49"/>
    <mergeCell ref="G49:H49"/>
    <mergeCell ref="C50:E50"/>
    <mergeCell ref="G50:H50"/>
    <mergeCell ref="B66:I66"/>
    <mergeCell ref="B67:I67"/>
    <mergeCell ref="B68:I68"/>
    <mergeCell ref="B69:I69"/>
    <mergeCell ref="B70:I70"/>
    <mergeCell ref="G51:H51"/>
    <mergeCell ref="G48:H48"/>
    <mergeCell ref="C45:E45"/>
    <mergeCell ref="G45:H45"/>
    <mergeCell ref="C46:E46"/>
    <mergeCell ref="G46:H46"/>
    <mergeCell ref="C47:E47"/>
    <mergeCell ref="G47:H47"/>
    <mergeCell ref="C42:E42"/>
    <mergeCell ref="G42:H42"/>
    <mergeCell ref="C43:E43"/>
    <mergeCell ref="G43:H43"/>
    <mergeCell ref="C44:E44"/>
    <mergeCell ref="G44:H44"/>
    <mergeCell ref="B37:I37"/>
    <mergeCell ref="B38:I38"/>
    <mergeCell ref="B39:I39"/>
    <mergeCell ref="B40:I40"/>
    <mergeCell ref="C41:E41"/>
    <mergeCell ref="G41:H41"/>
    <mergeCell ref="C36:F36"/>
    <mergeCell ref="G36:H36"/>
    <mergeCell ref="B25:I25"/>
    <mergeCell ref="B26:I26"/>
    <mergeCell ref="B27:I27"/>
    <mergeCell ref="B28:I28"/>
    <mergeCell ref="B29:I29"/>
    <mergeCell ref="B30:I30"/>
    <mergeCell ref="B31:I31"/>
    <mergeCell ref="B32:I32"/>
    <mergeCell ref="B33:I33"/>
    <mergeCell ref="B34:I34"/>
    <mergeCell ref="G35:H35"/>
    <mergeCell ref="B24:I24"/>
    <mergeCell ref="B10:I10"/>
    <mergeCell ref="B14:I14"/>
    <mergeCell ref="B15:I15"/>
    <mergeCell ref="B16:I16"/>
    <mergeCell ref="B17:I17"/>
    <mergeCell ref="B18:I18"/>
    <mergeCell ref="B19:I19"/>
    <mergeCell ref="B20:I20"/>
    <mergeCell ref="B21:I21"/>
    <mergeCell ref="B22:I22"/>
    <mergeCell ref="B23:I23"/>
    <mergeCell ref="D9:E9"/>
    <mergeCell ref="G9:H9"/>
    <mergeCell ref="C4:D4"/>
    <mergeCell ref="C5:F5"/>
    <mergeCell ref="C6:I6"/>
    <mergeCell ref="G7:H7"/>
    <mergeCell ref="D8:E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t="s">
        <v>261</v>
      </c>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30" t="s">
        <v>44</v>
      </c>
      <c r="C5" s="829"/>
      <c r="D5" s="831"/>
      <c r="E5" s="309">
        <v>105.3</v>
      </c>
      <c r="F5" s="309"/>
      <c r="G5" s="309"/>
      <c r="H5" s="309"/>
      <c r="I5" s="309"/>
      <c r="J5" s="309"/>
      <c r="K5" s="309"/>
      <c r="L5" s="309"/>
      <c r="M5" s="309"/>
      <c r="N5" s="309"/>
      <c r="O5" s="309"/>
      <c r="P5" s="417">
        <v>1</v>
      </c>
    </row>
    <row r="6" spans="2:16">
      <c r="B6" s="830" t="s">
        <v>48</v>
      </c>
      <c r="C6" s="829"/>
      <c r="D6" s="831"/>
      <c r="E6" s="419"/>
      <c r="F6" s="419"/>
      <c r="G6" s="419"/>
      <c r="H6" s="419"/>
      <c r="I6" s="419"/>
      <c r="J6" s="419"/>
      <c r="K6" s="419"/>
      <c r="L6" s="419"/>
      <c r="M6" s="419"/>
      <c r="N6" s="419"/>
      <c r="O6" s="419"/>
      <c r="P6" s="417">
        <v>2</v>
      </c>
    </row>
    <row r="7" spans="2:16">
      <c r="B7" s="830" t="s">
        <v>258</v>
      </c>
      <c r="C7" s="829"/>
      <c r="D7" s="831"/>
      <c r="E7" s="309"/>
      <c r="F7" s="309"/>
      <c r="G7" s="309"/>
      <c r="H7" s="309"/>
      <c r="I7" s="309"/>
      <c r="J7" s="309"/>
      <c r="K7" s="309"/>
      <c r="L7" s="309"/>
      <c r="M7" s="309"/>
      <c r="N7" s="309"/>
      <c r="O7" s="309"/>
      <c r="P7" s="417">
        <v>3</v>
      </c>
    </row>
    <row r="8" spans="2:16">
      <c r="B8" s="830" t="s">
        <v>45</v>
      </c>
      <c r="C8" s="829"/>
      <c r="D8" s="831"/>
      <c r="E8" s="309">
        <v>31.6</v>
      </c>
      <c r="F8" s="309"/>
      <c r="G8" s="309"/>
      <c r="H8" s="309"/>
      <c r="I8" s="309"/>
      <c r="J8" s="309"/>
      <c r="K8" s="309"/>
      <c r="L8" s="309"/>
      <c r="M8" s="309"/>
      <c r="N8" s="309"/>
      <c r="O8" s="309"/>
      <c r="P8" s="417">
        <v>4</v>
      </c>
    </row>
    <row r="9" spans="2:16">
      <c r="B9" s="830" t="s">
        <v>239</v>
      </c>
      <c r="C9" s="829"/>
      <c r="D9" s="831"/>
      <c r="E9" s="309"/>
      <c r="F9" s="309"/>
      <c r="G9" s="309"/>
      <c r="H9" s="309"/>
      <c r="I9" s="309"/>
      <c r="J9" s="309"/>
      <c r="K9" s="309"/>
      <c r="L9" s="309"/>
      <c r="M9" s="309"/>
      <c r="N9" s="309"/>
      <c r="O9" s="309"/>
      <c r="P9" s="417">
        <v>5</v>
      </c>
    </row>
    <row r="10" spans="2:16">
      <c r="B10" s="830" t="s">
        <v>259</v>
      </c>
      <c r="C10" s="829"/>
      <c r="D10" s="831"/>
      <c r="E10" s="309">
        <v>90.8</v>
      </c>
      <c r="F10" s="309"/>
      <c r="G10" s="309"/>
      <c r="H10" s="309"/>
      <c r="I10" s="309"/>
      <c r="J10" s="309"/>
      <c r="K10" s="309"/>
      <c r="L10" s="309"/>
      <c r="M10" s="309"/>
      <c r="N10" s="309"/>
      <c r="O10" s="309"/>
      <c r="P10" s="417">
        <v>7</v>
      </c>
    </row>
    <row r="11" spans="2:16" hidden="1">
      <c r="B11" s="830" t="s">
        <v>234</v>
      </c>
      <c r="C11" s="829"/>
      <c r="D11" s="831"/>
      <c r="E11" s="531"/>
      <c r="F11" s="309"/>
      <c r="G11" s="309"/>
      <c r="H11" s="309"/>
      <c r="I11" s="309"/>
      <c r="J11" s="309"/>
      <c r="K11" s="309"/>
      <c r="L11" s="309"/>
      <c r="M11" s="309"/>
      <c r="N11" s="309"/>
      <c r="O11" s="309"/>
      <c r="P11" s="417">
        <v>8</v>
      </c>
    </row>
    <row r="12" spans="2:16" hidden="1">
      <c r="B12" s="830" t="s">
        <v>234</v>
      </c>
      <c r="C12" s="829"/>
      <c r="D12" s="831"/>
      <c r="E12" s="531"/>
      <c r="F12" s="309"/>
      <c r="G12" s="309"/>
      <c r="H12" s="309"/>
      <c r="I12" s="309"/>
      <c r="J12" s="309"/>
      <c r="K12" s="309"/>
      <c r="L12" s="309"/>
      <c r="M12" s="309"/>
      <c r="N12" s="309"/>
      <c r="O12" s="309"/>
      <c r="P12" s="417">
        <v>9</v>
      </c>
    </row>
    <row r="13" spans="2:16" hidden="1">
      <c r="B13" s="830" t="s">
        <v>234</v>
      </c>
      <c r="C13" s="829"/>
      <c r="D13" s="831"/>
      <c r="E13" s="531"/>
      <c r="F13" s="309"/>
      <c r="G13" s="309"/>
      <c r="H13" s="309"/>
      <c r="I13" s="309"/>
      <c r="J13" s="309"/>
      <c r="K13" s="309"/>
      <c r="L13" s="309"/>
      <c r="M13" s="309"/>
      <c r="N13" s="309"/>
      <c r="O13" s="309"/>
      <c r="P13" s="417">
        <v>10</v>
      </c>
    </row>
    <row r="14" spans="2:16"/>
    <row r="15" spans="2:16">
      <c r="B15" s="347" t="s">
        <v>272</v>
      </c>
    </row>
    <row r="16" spans="2:16">
      <c r="B16" s="830" t="str">
        <f>B5</f>
        <v>Index spotřebitelských cen</v>
      </c>
      <c r="C16" s="829"/>
      <c r="D16" s="831"/>
      <c r="E16" s="524">
        <f>IF(OR($E5=0,E5=0),1,E5/$E5)</f>
        <v>1</v>
      </c>
      <c r="F16" s="524">
        <f t="shared" ref="F16:O16" si="1">IF(OR($E5=0,F5=0),1,F5/$E5)</f>
        <v>1</v>
      </c>
      <c r="G16" s="524">
        <f t="shared" si="1"/>
        <v>1</v>
      </c>
      <c r="H16" s="524">
        <f t="shared" si="1"/>
        <v>1</v>
      </c>
      <c r="I16" s="524">
        <f t="shared" si="1"/>
        <v>1</v>
      </c>
      <c r="J16" s="524">
        <f t="shared" si="1"/>
        <v>1</v>
      </c>
      <c r="K16" s="524">
        <f t="shared" si="1"/>
        <v>1</v>
      </c>
      <c r="L16" s="524">
        <f t="shared" si="1"/>
        <v>1</v>
      </c>
      <c r="M16" s="524">
        <f t="shared" si="1"/>
        <v>1</v>
      </c>
      <c r="N16" s="524">
        <f t="shared" si="1"/>
        <v>1</v>
      </c>
      <c r="O16" s="524">
        <f t="shared" si="1"/>
        <v>1</v>
      </c>
      <c r="P16" s="417">
        <v>1</v>
      </c>
    </row>
    <row r="17" spans="2:16">
      <c r="B17" s="830" t="str">
        <f>B6</f>
        <v>Upravený index spotřebitelských cen</v>
      </c>
      <c r="C17" s="829"/>
      <c r="D17" s="831"/>
      <c r="E17" s="524"/>
      <c r="F17" s="524"/>
      <c r="G17" s="524"/>
      <c r="H17" s="524"/>
      <c r="I17" s="524"/>
      <c r="J17" s="524"/>
      <c r="K17" s="524"/>
      <c r="L17" s="524"/>
      <c r="M17" s="524"/>
      <c r="N17" s="524"/>
      <c r="O17" s="524"/>
      <c r="P17" s="417">
        <v>2</v>
      </c>
    </row>
    <row r="18" spans="2:16">
      <c r="B18" s="830" t="str">
        <f>B7</f>
        <v>Index mezd v odvětví doprava a skladování</v>
      </c>
      <c r="C18" s="829"/>
      <c r="D18" s="831"/>
      <c r="E18" s="524">
        <f t="shared" ref="E18:O18" si="2">IF(OR($E7=0,E7=0),1,E7/$E7)</f>
        <v>1</v>
      </c>
      <c r="F18" s="524">
        <f t="shared" si="2"/>
        <v>1</v>
      </c>
      <c r="G18" s="524">
        <f t="shared" si="2"/>
        <v>1</v>
      </c>
      <c r="H18" s="524">
        <f t="shared" si="2"/>
        <v>1</v>
      </c>
      <c r="I18" s="524">
        <f t="shared" si="2"/>
        <v>1</v>
      </c>
      <c r="J18" s="524">
        <f t="shared" si="2"/>
        <v>1</v>
      </c>
      <c r="K18" s="524">
        <f t="shared" si="2"/>
        <v>1</v>
      </c>
      <c r="L18" s="524">
        <f t="shared" si="2"/>
        <v>1</v>
      </c>
      <c r="M18" s="524">
        <f t="shared" si="2"/>
        <v>1</v>
      </c>
      <c r="N18" s="524">
        <f t="shared" si="2"/>
        <v>1</v>
      </c>
      <c r="O18" s="524">
        <f t="shared" si="2"/>
        <v>1</v>
      </c>
      <c r="P18" s="417">
        <v>3</v>
      </c>
    </row>
    <row r="19" spans="2:16">
      <c r="B19" s="830" t="str">
        <f>B8</f>
        <v>Index pro naftu</v>
      </c>
      <c r="C19" s="829"/>
      <c r="D19" s="831"/>
      <c r="E19" s="524">
        <f t="shared" ref="E19:O19" si="3">IF(OR($E8=0,E8=0),1,E8/$E8)</f>
        <v>1</v>
      </c>
      <c r="F19" s="524">
        <f t="shared" si="3"/>
        <v>1</v>
      </c>
      <c r="G19" s="524">
        <f t="shared" si="3"/>
        <v>1</v>
      </c>
      <c r="H19" s="524">
        <f t="shared" si="3"/>
        <v>1</v>
      </c>
      <c r="I19" s="524">
        <f t="shared" si="3"/>
        <v>1</v>
      </c>
      <c r="J19" s="524">
        <f t="shared" si="3"/>
        <v>1</v>
      </c>
      <c r="K19" s="524">
        <f t="shared" si="3"/>
        <v>1</v>
      </c>
      <c r="L19" s="524">
        <f t="shared" si="3"/>
        <v>1</v>
      </c>
      <c r="M19" s="524">
        <f t="shared" si="3"/>
        <v>1</v>
      </c>
      <c r="N19" s="524">
        <f t="shared" si="3"/>
        <v>1</v>
      </c>
      <c r="O19" s="524">
        <f t="shared" si="3"/>
        <v>1</v>
      </c>
      <c r="P19" s="417">
        <v>4</v>
      </c>
    </row>
    <row r="20" spans="2:16">
      <c r="B20" s="830" t="str">
        <f>B9</f>
        <v>Index pro Alternativní pohon</v>
      </c>
      <c r="C20" s="829"/>
      <c r="D20" s="831"/>
      <c r="E20" s="524">
        <f t="shared" ref="E20:O20" si="4">IF(OR($E9=0,E9=0),1,E9/$E9)</f>
        <v>1</v>
      </c>
      <c r="F20" s="524">
        <f t="shared" si="4"/>
        <v>1</v>
      </c>
      <c r="G20" s="524">
        <f t="shared" si="4"/>
        <v>1</v>
      </c>
      <c r="H20" s="524">
        <f t="shared" si="4"/>
        <v>1</v>
      </c>
      <c r="I20" s="524">
        <f t="shared" si="4"/>
        <v>1</v>
      </c>
      <c r="J20" s="524">
        <f t="shared" si="4"/>
        <v>1</v>
      </c>
      <c r="K20" s="524">
        <f t="shared" si="4"/>
        <v>1</v>
      </c>
      <c r="L20" s="524">
        <f t="shared" si="4"/>
        <v>1</v>
      </c>
      <c r="M20" s="524">
        <f t="shared" si="4"/>
        <v>1</v>
      </c>
      <c r="N20" s="524">
        <f t="shared" si="4"/>
        <v>1</v>
      </c>
      <c r="O20" s="524">
        <f t="shared" si="4"/>
        <v>1</v>
      </c>
      <c r="P20" s="417">
        <v>5</v>
      </c>
    </row>
    <row r="21" spans="2:16">
      <c r="B21" s="830" t="str">
        <f t="shared" ref="B21:B24" si="5">B10</f>
        <v>Index cen průmyslových výrobců CL 293</v>
      </c>
      <c r="C21" s="829"/>
      <c r="D21" s="831"/>
      <c r="E21" s="524">
        <f t="shared" ref="E21:O21" si="6">IF(OR($E10=0,E10=0),1,E10/$E10)</f>
        <v>1</v>
      </c>
      <c r="F21" s="524">
        <f t="shared" si="6"/>
        <v>1</v>
      </c>
      <c r="G21" s="524">
        <f t="shared" si="6"/>
        <v>1</v>
      </c>
      <c r="H21" s="524">
        <f t="shared" si="6"/>
        <v>1</v>
      </c>
      <c r="I21" s="524">
        <f t="shared" si="6"/>
        <v>1</v>
      </c>
      <c r="J21" s="524">
        <f t="shared" si="6"/>
        <v>1</v>
      </c>
      <c r="K21" s="524">
        <f t="shared" si="6"/>
        <v>1</v>
      </c>
      <c r="L21" s="524">
        <f t="shared" si="6"/>
        <v>1</v>
      </c>
      <c r="M21" s="524">
        <f t="shared" si="6"/>
        <v>1</v>
      </c>
      <c r="N21" s="524">
        <f t="shared" si="6"/>
        <v>1</v>
      </c>
      <c r="O21" s="524">
        <f t="shared" si="6"/>
        <v>1</v>
      </c>
      <c r="P21" s="417">
        <v>7</v>
      </c>
    </row>
    <row r="22" spans="2:16" hidden="1">
      <c r="B22" s="830" t="str">
        <f t="shared" si="5"/>
        <v>(nepoužívá se)</v>
      </c>
      <c r="C22" s="829"/>
      <c r="D22" s="831"/>
      <c r="E22" s="531"/>
      <c r="F22" s="462">
        <f t="shared" ref="F22:O22" si="7">IF(OR($F11=0,F11=0),1,F11/$F11)</f>
        <v>1</v>
      </c>
      <c r="G22" s="462">
        <f t="shared" si="7"/>
        <v>1</v>
      </c>
      <c r="H22" s="462">
        <f t="shared" si="7"/>
        <v>1</v>
      </c>
      <c r="I22" s="462">
        <f t="shared" si="7"/>
        <v>1</v>
      </c>
      <c r="J22" s="462">
        <f t="shared" si="7"/>
        <v>1</v>
      </c>
      <c r="K22" s="462">
        <f t="shared" si="7"/>
        <v>1</v>
      </c>
      <c r="L22" s="462">
        <f t="shared" si="7"/>
        <v>1</v>
      </c>
      <c r="M22" s="462">
        <f t="shared" si="7"/>
        <v>1</v>
      </c>
      <c r="N22" s="462">
        <f t="shared" si="7"/>
        <v>1</v>
      </c>
      <c r="O22" s="462">
        <f t="shared" si="7"/>
        <v>1</v>
      </c>
      <c r="P22" s="417">
        <v>8</v>
      </c>
    </row>
    <row r="23" spans="2:16" hidden="1">
      <c r="B23" s="830" t="str">
        <f t="shared" si="5"/>
        <v>(nepoužívá se)</v>
      </c>
      <c r="C23" s="829"/>
      <c r="D23" s="831"/>
      <c r="E23" s="531"/>
      <c r="F23" s="462">
        <f t="shared" ref="F23:O23" si="8">IF(OR($F12=0,F12=0),1,F12/$F12)</f>
        <v>1</v>
      </c>
      <c r="G23" s="462">
        <f t="shared" si="8"/>
        <v>1</v>
      </c>
      <c r="H23" s="462">
        <f t="shared" si="8"/>
        <v>1</v>
      </c>
      <c r="I23" s="462">
        <f t="shared" si="8"/>
        <v>1</v>
      </c>
      <c r="J23" s="462">
        <f t="shared" si="8"/>
        <v>1</v>
      </c>
      <c r="K23" s="462">
        <f t="shared" si="8"/>
        <v>1</v>
      </c>
      <c r="L23" s="462">
        <f t="shared" si="8"/>
        <v>1</v>
      </c>
      <c r="M23" s="462">
        <f t="shared" si="8"/>
        <v>1</v>
      </c>
      <c r="N23" s="462">
        <f t="shared" si="8"/>
        <v>1</v>
      </c>
      <c r="O23" s="462">
        <f t="shared" si="8"/>
        <v>1</v>
      </c>
      <c r="P23" s="417">
        <v>9</v>
      </c>
    </row>
    <row r="24" spans="2:16" hidden="1">
      <c r="B24" s="830" t="str">
        <f t="shared" si="5"/>
        <v>(nepoužívá se)</v>
      </c>
      <c r="C24" s="829"/>
      <c r="D24" s="831"/>
      <c r="E24" s="531"/>
      <c r="F24" s="462">
        <f t="shared" ref="F24:O24" si="9">IF(OR($F13=0,F13=0),1,F13/$F13)</f>
        <v>1</v>
      </c>
      <c r="G24" s="462">
        <f t="shared" si="9"/>
        <v>1</v>
      </c>
      <c r="H24" s="462">
        <f t="shared" si="9"/>
        <v>1</v>
      </c>
      <c r="I24" s="462">
        <f t="shared" si="9"/>
        <v>1</v>
      </c>
      <c r="J24" s="462">
        <f t="shared" si="9"/>
        <v>1</v>
      </c>
      <c r="K24" s="462">
        <f t="shared" si="9"/>
        <v>1</v>
      </c>
      <c r="L24" s="462">
        <f t="shared" si="9"/>
        <v>1</v>
      </c>
      <c r="M24" s="462">
        <f t="shared" si="9"/>
        <v>1</v>
      </c>
      <c r="N24" s="462">
        <f t="shared" si="9"/>
        <v>1</v>
      </c>
      <c r="O24" s="462">
        <f t="shared" si="9"/>
        <v>1</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8" t="s">
        <v>34</v>
      </c>
      <c r="I28" s="829"/>
      <c r="J28" s="427" t="s">
        <v>47</v>
      </c>
      <c r="K28" s="393"/>
      <c r="L28" s="393"/>
      <c r="M28" s="393"/>
      <c r="N28" s="393"/>
      <c r="O28" s="380"/>
    </row>
    <row r="29" spans="2:16">
      <c r="B29" s="415">
        <v>11</v>
      </c>
      <c r="C29" s="393" t="s">
        <v>110</v>
      </c>
      <c r="D29" s="393"/>
      <c r="E29" s="393"/>
      <c r="F29" s="393"/>
      <c r="G29" s="379" t="s">
        <v>19</v>
      </c>
      <c r="H29" s="393" t="s">
        <v>108</v>
      </c>
      <c r="I29" s="393"/>
      <c r="J29" s="826" t="s">
        <v>45</v>
      </c>
      <c r="K29" s="826"/>
      <c r="L29" s="826"/>
      <c r="M29" s="826"/>
      <c r="N29" s="826"/>
      <c r="O29" s="827"/>
      <c r="P29" s="417">
        <f t="shared" ref="P29:P51" si="10">IF(ISBLANK(J29),0,MATCH(J29,$B$5:$B$13,))</f>
        <v>4</v>
      </c>
    </row>
    <row r="30" spans="2:16">
      <c r="B30" s="415">
        <v>11</v>
      </c>
      <c r="C30" s="393" t="s">
        <v>110</v>
      </c>
      <c r="D30" s="393"/>
      <c r="E30" s="393"/>
      <c r="F30" s="393"/>
      <c r="G30" s="379" t="s">
        <v>20</v>
      </c>
      <c r="H30" s="393" t="s">
        <v>238</v>
      </c>
      <c r="I30" s="393"/>
      <c r="J30" s="826" t="s">
        <v>239</v>
      </c>
      <c r="K30" s="826"/>
      <c r="L30" s="826"/>
      <c r="M30" s="826"/>
      <c r="N30" s="826"/>
      <c r="O30" s="827"/>
      <c r="P30" s="417">
        <f t="shared" si="10"/>
        <v>5</v>
      </c>
    </row>
    <row r="31" spans="2:16">
      <c r="B31" s="415">
        <v>11</v>
      </c>
      <c r="C31" s="393" t="s">
        <v>110</v>
      </c>
      <c r="D31" s="393"/>
      <c r="E31" s="393"/>
      <c r="F31" s="393"/>
      <c r="G31" s="379" t="s">
        <v>21</v>
      </c>
      <c r="H31" s="393" t="s">
        <v>22</v>
      </c>
      <c r="I31" s="393"/>
      <c r="J31" s="826" t="s">
        <v>48</v>
      </c>
      <c r="K31" s="826"/>
      <c r="L31" s="826"/>
      <c r="M31" s="826"/>
      <c r="N31" s="826"/>
      <c r="O31" s="827"/>
      <c r="P31" s="417">
        <f t="shared" si="10"/>
        <v>2</v>
      </c>
    </row>
    <row r="32" spans="2:16">
      <c r="B32" s="415">
        <v>12</v>
      </c>
      <c r="C32" s="393" t="s">
        <v>5</v>
      </c>
      <c r="D32" s="393"/>
      <c r="E32" s="393"/>
      <c r="F32" s="393"/>
      <c r="G32" s="379"/>
      <c r="H32" s="393"/>
      <c r="I32" s="393"/>
      <c r="J32" s="826" t="s">
        <v>259</v>
      </c>
      <c r="K32" s="826"/>
      <c r="L32" s="826"/>
      <c r="M32" s="826"/>
      <c r="N32" s="826"/>
      <c r="O32" s="827"/>
      <c r="P32" s="417">
        <f t="shared" si="10"/>
        <v>6</v>
      </c>
    </row>
    <row r="33" spans="2:16">
      <c r="B33" s="415">
        <v>13</v>
      </c>
      <c r="C33" s="393" t="s">
        <v>6</v>
      </c>
      <c r="D33" s="393"/>
      <c r="E33" s="393"/>
      <c r="F33" s="393"/>
      <c r="G33" s="379"/>
      <c r="H33" s="393"/>
      <c r="I33" s="393"/>
      <c r="J33" s="826" t="s">
        <v>259</v>
      </c>
      <c r="K33" s="826"/>
      <c r="L33" s="826"/>
      <c r="M33" s="826"/>
      <c r="N33" s="826"/>
      <c r="O33" s="827"/>
      <c r="P33" s="417">
        <f t="shared" si="10"/>
        <v>6</v>
      </c>
    </row>
    <row r="34" spans="2:16">
      <c r="B34" s="415">
        <v>14</v>
      </c>
      <c r="C34" s="393" t="s">
        <v>7</v>
      </c>
      <c r="D34" s="393"/>
      <c r="E34" s="393"/>
      <c r="F34" s="393"/>
      <c r="G34" s="379" t="s">
        <v>25</v>
      </c>
      <c r="H34" s="393" t="s">
        <v>23</v>
      </c>
      <c r="I34" s="393"/>
      <c r="J34" s="826" t="s">
        <v>234</v>
      </c>
      <c r="K34" s="826"/>
      <c r="L34" s="826"/>
      <c r="M34" s="826"/>
      <c r="N34" s="826"/>
      <c r="O34" s="827"/>
      <c r="P34" s="417">
        <f t="shared" si="10"/>
        <v>7</v>
      </c>
    </row>
    <row r="35" spans="2:16">
      <c r="B35" s="415">
        <v>14</v>
      </c>
      <c r="C35" s="393" t="s">
        <v>7</v>
      </c>
      <c r="D35" s="393"/>
      <c r="E35" s="393"/>
      <c r="F35" s="393"/>
      <c r="G35" s="379" t="s">
        <v>26</v>
      </c>
      <c r="H35" s="393" t="s">
        <v>22</v>
      </c>
      <c r="I35" s="393"/>
      <c r="J35" s="826" t="s">
        <v>234</v>
      </c>
      <c r="K35" s="826"/>
      <c r="L35" s="826"/>
      <c r="M35" s="826"/>
      <c r="N35" s="826"/>
      <c r="O35" s="827"/>
      <c r="P35" s="417">
        <f t="shared" si="10"/>
        <v>7</v>
      </c>
    </row>
    <row r="36" spans="2:16">
      <c r="B36" s="415">
        <v>15</v>
      </c>
      <c r="C36" s="393" t="s">
        <v>39</v>
      </c>
      <c r="D36" s="393"/>
      <c r="E36" s="393"/>
      <c r="F36" s="393"/>
      <c r="G36" s="379"/>
      <c r="H36" s="393"/>
      <c r="I36" s="393"/>
      <c r="J36" s="826" t="s">
        <v>234</v>
      </c>
      <c r="K36" s="826"/>
      <c r="L36" s="826"/>
      <c r="M36" s="826"/>
      <c r="N36" s="826"/>
      <c r="O36" s="827"/>
      <c r="P36" s="417">
        <f t="shared" si="10"/>
        <v>7</v>
      </c>
    </row>
    <row r="37" spans="2:16">
      <c r="B37" s="415">
        <v>16</v>
      </c>
      <c r="C37" s="393" t="s">
        <v>8</v>
      </c>
      <c r="D37" s="393"/>
      <c r="E37" s="393"/>
      <c r="F37" s="393"/>
      <c r="G37" s="379" t="s">
        <v>27</v>
      </c>
      <c r="H37" s="393" t="s">
        <v>24</v>
      </c>
      <c r="I37" s="393"/>
      <c r="J37" s="826" t="s">
        <v>258</v>
      </c>
      <c r="K37" s="826"/>
      <c r="L37" s="826"/>
      <c r="M37" s="826"/>
      <c r="N37" s="826"/>
      <c r="O37" s="827"/>
      <c r="P37" s="417">
        <f t="shared" si="10"/>
        <v>3</v>
      </c>
    </row>
    <row r="38" spans="2:16">
      <c r="B38" s="415">
        <v>16</v>
      </c>
      <c r="C38" s="393" t="s">
        <v>8</v>
      </c>
      <c r="D38" s="393"/>
      <c r="E38" s="393"/>
      <c r="F38" s="393"/>
      <c r="G38" s="379" t="s">
        <v>28</v>
      </c>
      <c r="H38" s="393" t="s">
        <v>22</v>
      </c>
      <c r="I38" s="393"/>
      <c r="J38" s="826" t="s">
        <v>258</v>
      </c>
      <c r="K38" s="826"/>
      <c r="L38" s="826"/>
      <c r="M38" s="826"/>
      <c r="N38" s="826"/>
      <c r="O38" s="827"/>
      <c r="P38" s="417">
        <f t="shared" si="10"/>
        <v>3</v>
      </c>
    </row>
    <row r="39" spans="2:16">
      <c r="B39" s="415">
        <v>17</v>
      </c>
      <c r="C39" s="393" t="s">
        <v>9</v>
      </c>
      <c r="D39" s="393"/>
      <c r="E39" s="393"/>
      <c r="F39" s="393"/>
      <c r="G39" s="379" t="s">
        <v>37</v>
      </c>
      <c r="H39" s="393" t="s">
        <v>24</v>
      </c>
      <c r="I39" s="393"/>
      <c r="J39" s="826" t="s">
        <v>258</v>
      </c>
      <c r="K39" s="826"/>
      <c r="L39" s="826"/>
      <c r="M39" s="826"/>
      <c r="N39" s="826"/>
      <c r="O39" s="827"/>
      <c r="P39" s="417">
        <f t="shared" si="10"/>
        <v>3</v>
      </c>
    </row>
    <row r="40" spans="2:16">
      <c r="B40" s="415">
        <v>17</v>
      </c>
      <c r="C40" s="393" t="s">
        <v>9</v>
      </c>
      <c r="D40" s="393"/>
      <c r="E40" s="393"/>
      <c r="F40" s="393"/>
      <c r="G40" s="379" t="s">
        <v>38</v>
      </c>
      <c r="H40" s="393" t="s">
        <v>22</v>
      </c>
      <c r="I40" s="393"/>
      <c r="J40" s="826" t="s">
        <v>258</v>
      </c>
      <c r="K40" s="826"/>
      <c r="L40" s="826"/>
      <c r="M40" s="826"/>
      <c r="N40" s="826"/>
      <c r="O40" s="827"/>
      <c r="P40" s="417">
        <f t="shared" si="10"/>
        <v>3</v>
      </c>
    </row>
    <row r="41" spans="2:16">
      <c r="B41" s="415">
        <v>18</v>
      </c>
      <c r="C41" s="393" t="s">
        <v>10</v>
      </c>
      <c r="D41" s="393"/>
      <c r="E41" s="393"/>
      <c r="F41" s="393"/>
      <c r="G41" s="379"/>
      <c r="H41" s="393"/>
      <c r="I41" s="393"/>
      <c r="J41" s="826" t="s">
        <v>48</v>
      </c>
      <c r="K41" s="826"/>
      <c r="L41" s="826"/>
      <c r="M41" s="826"/>
      <c r="N41" s="826"/>
      <c r="O41" s="827"/>
      <c r="P41" s="417">
        <f t="shared" si="10"/>
        <v>2</v>
      </c>
    </row>
    <row r="42" spans="2:16">
      <c r="B42" s="415">
        <v>19</v>
      </c>
      <c r="C42" s="393" t="s">
        <v>11</v>
      </c>
      <c r="D42" s="393"/>
      <c r="E42" s="393"/>
      <c r="F42" s="393"/>
      <c r="G42" s="379"/>
      <c r="H42" s="393"/>
      <c r="I42" s="393"/>
      <c r="J42" s="826" t="s">
        <v>234</v>
      </c>
      <c r="K42" s="826"/>
      <c r="L42" s="826"/>
      <c r="M42" s="826"/>
      <c r="N42" s="826"/>
      <c r="O42" s="827"/>
      <c r="P42" s="417">
        <f t="shared" si="10"/>
        <v>7</v>
      </c>
    </row>
    <row r="43" spans="2:16">
      <c r="B43" s="415">
        <v>20</v>
      </c>
      <c r="C43" s="393" t="s">
        <v>12</v>
      </c>
      <c r="D43" s="393"/>
      <c r="E43" s="393"/>
      <c r="F43" s="393"/>
      <c r="G43" s="379"/>
      <c r="H43" s="393"/>
      <c r="I43" s="393"/>
      <c r="J43" s="826" t="s">
        <v>234</v>
      </c>
      <c r="K43" s="826"/>
      <c r="L43" s="826"/>
      <c r="M43" s="826"/>
      <c r="N43" s="826"/>
      <c r="O43" s="827"/>
      <c r="P43" s="417">
        <f t="shared" si="10"/>
        <v>7</v>
      </c>
    </row>
    <row r="44" spans="2:16">
      <c r="B44" s="415">
        <v>21</v>
      </c>
      <c r="C44" s="393" t="s">
        <v>13</v>
      </c>
      <c r="D44" s="393"/>
      <c r="E44" s="393"/>
      <c r="F44" s="393"/>
      <c r="G44" s="379"/>
      <c r="H44" s="393"/>
      <c r="I44" s="393"/>
      <c r="J44" s="826" t="s">
        <v>234</v>
      </c>
      <c r="K44" s="826"/>
      <c r="L44" s="826"/>
      <c r="M44" s="826"/>
      <c r="N44" s="826"/>
      <c r="O44" s="827"/>
      <c r="P44" s="417">
        <f t="shared" si="10"/>
        <v>7</v>
      </c>
    </row>
    <row r="45" spans="2:16">
      <c r="B45" s="415">
        <v>22</v>
      </c>
      <c r="C45" s="393" t="s">
        <v>14</v>
      </c>
      <c r="D45" s="393"/>
      <c r="E45" s="393"/>
      <c r="F45" s="393"/>
      <c r="G45" s="379"/>
      <c r="H45" s="393"/>
      <c r="I45" s="393"/>
      <c r="J45" s="826" t="s">
        <v>48</v>
      </c>
      <c r="K45" s="826"/>
      <c r="L45" s="826"/>
      <c r="M45" s="826"/>
      <c r="N45" s="826"/>
      <c r="O45" s="827"/>
      <c r="P45" s="417">
        <f t="shared" si="10"/>
        <v>2</v>
      </c>
    </row>
    <row r="46" spans="2:16">
      <c r="B46" s="415">
        <v>23</v>
      </c>
      <c r="C46" s="393" t="s">
        <v>15</v>
      </c>
      <c r="D46" s="393"/>
      <c r="E46" s="393"/>
      <c r="F46" s="393"/>
      <c r="G46" s="379"/>
      <c r="H46" s="393"/>
      <c r="I46" s="393"/>
      <c r="J46" s="826" t="s">
        <v>48</v>
      </c>
      <c r="K46" s="826"/>
      <c r="L46" s="826"/>
      <c r="M46" s="826"/>
      <c r="N46" s="826"/>
      <c r="O46" s="827"/>
      <c r="P46" s="417">
        <f t="shared" si="10"/>
        <v>2</v>
      </c>
    </row>
    <row r="47" spans="2:16">
      <c r="B47" s="415">
        <v>24</v>
      </c>
      <c r="C47" s="393" t="s">
        <v>16</v>
      </c>
      <c r="D47" s="393"/>
      <c r="E47" s="393"/>
      <c r="F47" s="393"/>
      <c r="G47" s="379"/>
      <c r="H47" s="393"/>
      <c r="I47" s="393"/>
      <c r="J47" s="826" t="s">
        <v>48</v>
      </c>
      <c r="K47" s="826"/>
      <c r="L47" s="826"/>
      <c r="M47" s="826"/>
      <c r="N47" s="826"/>
      <c r="O47" s="827"/>
      <c r="P47" s="417">
        <f t="shared" si="10"/>
        <v>2</v>
      </c>
    </row>
    <row r="48" spans="2:16">
      <c r="B48" s="415">
        <v>25</v>
      </c>
      <c r="C48" s="393" t="s">
        <v>17</v>
      </c>
      <c r="D48" s="393"/>
      <c r="E48" s="393"/>
      <c r="F48" s="393"/>
      <c r="G48" s="379"/>
      <c r="H48" s="393"/>
      <c r="I48" s="393"/>
      <c r="J48" s="826" t="s">
        <v>48</v>
      </c>
      <c r="K48" s="826"/>
      <c r="L48" s="826"/>
      <c r="M48" s="826"/>
      <c r="N48" s="826"/>
      <c r="O48" s="827"/>
      <c r="P48" s="417">
        <f t="shared" si="10"/>
        <v>2</v>
      </c>
    </row>
    <row r="49" spans="2:16">
      <c r="B49" s="428">
        <v>97</v>
      </c>
      <c r="C49" s="393" t="s">
        <v>40</v>
      </c>
      <c r="D49" s="393"/>
      <c r="E49" s="393"/>
      <c r="F49" s="393"/>
      <c r="G49" s="379"/>
      <c r="H49" s="393"/>
      <c r="I49" s="393"/>
      <c r="J49" s="826" t="s">
        <v>48</v>
      </c>
      <c r="K49" s="826"/>
      <c r="L49" s="826"/>
      <c r="M49" s="826"/>
      <c r="N49" s="826"/>
      <c r="O49" s="827"/>
      <c r="P49" s="417">
        <f t="shared" si="10"/>
        <v>2</v>
      </c>
    </row>
    <row r="50" spans="2:16">
      <c r="B50" s="428">
        <v>98</v>
      </c>
      <c r="C50" s="393" t="s">
        <v>41</v>
      </c>
      <c r="D50" s="393"/>
      <c r="E50" s="393"/>
      <c r="F50" s="393"/>
      <c r="G50" s="379"/>
      <c r="H50" s="393"/>
      <c r="I50" s="393"/>
      <c r="J50" s="826" t="s">
        <v>48</v>
      </c>
      <c r="K50" s="826"/>
      <c r="L50" s="826"/>
      <c r="M50" s="826"/>
      <c r="N50" s="826"/>
      <c r="O50" s="827"/>
      <c r="P50" s="417">
        <f t="shared" si="10"/>
        <v>2</v>
      </c>
    </row>
    <row r="51" spans="2:16" hidden="1">
      <c r="B51" s="508">
        <v>99</v>
      </c>
      <c r="C51" s="509" t="s">
        <v>207</v>
      </c>
      <c r="D51" s="509"/>
      <c r="E51" s="509"/>
      <c r="F51" s="509"/>
      <c r="G51" s="510"/>
      <c r="H51" s="509"/>
      <c r="I51" s="509"/>
      <c r="J51" s="824" t="s">
        <v>207</v>
      </c>
      <c r="K51" s="824"/>
      <c r="L51" s="824"/>
      <c r="M51" s="824"/>
      <c r="N51" s="824"/>
      <c r="O51" s="825"/>
      <c r="P51" s="417" t="e">
        <f t="shared" si="10"/>
        <v>#N/A</v>
      </c>
    </row>
    <row r="52" spans="2:16"/>
    <row r="53" spans="2:16" hidden="1"/>
    <row r="54" spans="2:16" hidden="1"/>
    <row r="55" spans="2:16" hidden="1"/>
    <row r="56" spans="2:16" hidden="1"/>
    <row r="57" spans="2:16" hidden="1"/>
  </sheetData>
  <sheetProtection algorithmName="SHA-512" hashValue="2UzbBNlW8dQZ7duJPuYAUsdOKIEsrklZmzBAt110ynnUK2eZNGoRB6RMyCbUV0ILY6rm5pn5wWzQGj4jL9/mYA==" saltValue="gAoKayOtajKOrKxRjrt5lg==" spinCount="100000" sheet="1" formatRows="0"/>
  <mergeCells count="42">
    <mergeCell ref="B10:D10"/>
    <mergeCell ref="B5:D5"/>
    <mergeCell ref="B6:D6"/>
    <mergeCell ref="B7:D7"/>
    <mergeCell ref="B8:D8"/>
    <mergeCell ref="B9:D9"/>
    <mergeCell ref="B24:D24"/>
    <mergeCell ref="B11:D11"/>
    <mergeCell ref="B12:D12"/>
    <mergeCell ref="B13:D13"/>
    <mergeCell ref="B16:D16"/>
    <mergeCell ref="B17:D17"/>
    <mergeCell ref="B18:D18"/>
    <mergeCell ref="B19:D19"/>
    <mergeCell ref="B20:D20"/>
    <mergeCell ref="B21:D21"/>
    <mergeCell ref="B22:D22"/>
    <mergeCell ref="B23:D23"/>
    <mergeCell ref="J39:O39"/>
    <mergeCell ref="H28:I28"/>
    <mergeCell ref="J29:O29"/>
    <mergeCell ref="J30:O30"/>
    <mergeCell ref="J31:O31"/>
    <mergeCell ref="J32:O32"/>
    <mergeCell ref="J33:O33"/>
    <mergeCell ref="J34:O34"/>
    <mergeCell ref="J35:O35"/>
    <mergeCell ref="J36:O36"/>
    <mergeCell ref="J37:O37"/>
    <mergeCell ref="J38:O38"/>
    <mergeCell ref="J51:O51"/>
    <mergeCell ref="J40:O40"/>
    <mergeCell ref="J41:O41"/>
    <mergeCell ref="J42:O42"/>
    <mergeCell ref="J43:O43"/>
    <mergeCell ref="J44:O44"/>
    <mergeCell ref="J45:O45"/>
    <mergeCell ref="J46:O46"/>
    <mergeCell ref="J47:O47"/>
    <mergeCell ref="J48:O48"/>
    <mergeCell ref="J49:O49"/>
    <mergeCell ref="J50:O50"/>
  </mergeCells>
  <dataValidations disablePrompts="1" count="1">
    <dataValidation type="list" allowBlank="1" showInputMessage="1" showErrorMessage="1" sqref="J29:J51" xr:uid="{00000000-0002-0000-0900-000000000000}">
      <formula1>$B$5:$B$13</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2"/>
  <dimension ref="A1:P57"/>
  <sheetViews>
    <sheetView zoomScaleNormal="100" zoomScaleSheetLayoutView="100" workbookViewId="0"/>
  </sheetViews>
  <sheetFormatPr defaultColWidth="0" defaultRowHeight="12.75" zeroHeight="1"/>
  <cols>
    <col min="1" max="1" width="4.7109375" style="311" customWidth="1"/>
    <col min="2" max="2" width="9.140625" style="311" customWidth="1"/>
    <col min="3" max="3" width="24.42578125" style="311" customWidth="1"/>
    <col min="4" max="15" width="9.140625" style="311" customWidth="1"/>
    <col min="16" max="16" width="4.7109375" style="417" customWidth="1"/>
    <col min="17" max="16384" width="9.140625" style="311" hidden="1"/>
  </cols>
  <sheetData>
    <row r="1" spans="2:16"/>
    <row r="2" spans="2:16">
      <c r="B2" s="347" t="s">
        <v>49</v>
      </c>
    </row>
    <row r="3" spans="2:16">
      <c r="B3" s="418"/>
    </row>
    <row r="4" spans="2:16">
      <c r="B4" s="415"/>
      <c r="C4" s="393"/>
      <c r="D4" s="380"/>
      <c r="E4" s="605" t="s">
        <v>271</v>
      </c>
      <c r="F4" s="376">
        <f>VR</f>
        <v>1</v>
      </c>
      <c r="G4" s="376">
        <f>F4+1</f>
        <v>2</v>
      </c>
      <c r="H4" s="376">
        <f t="shared" ref="H4:O4" si="0">G4+1</f>
        <v>3</v>
      </c>
      <c r="I4" s="376">
        <f t="shared" si="0"/>
        <v>4</v>
      </c>
      <c r="J4" s="376">
        <f t="shared" si="0"/>
        <v>5</v>
      </c>
      <c r="K4" s="376">
        <f t="shared" si="0"/>
        <v>6</v>
      </c>
      <c r="L4" s="376">
        <f t="shared" si="0"/>
        <v>7</v>
      </c>
      <c r="M4" s="376">
        <f t="shared" si="0"/>
        <v>8</v>
      </c>
      <c r="N4" s="376">
        <f t="shared" si="0"/>
        <v>9</v>
      </c>
      <c r="O4" s="376">
        <f t="shared" si="0"/>
        <v>10</v>
      </c>
    </row>
    <row r="5" spans="2:16">
      <c r="B5" s="830" t="str">
        <f>'Cenove indexy'!B5:D5</f>
        <v>Index spotřebitelských cen</v>
      </c>
      <c r="C5" s="829"/>
      <c r="D5" s="831"/>
      <c r="E5" s="601">
        <f>'Cenove indexy'!E16</f>
        <v>1</v>
      </c>
      <c r="F5" s="601">
        <f>'Cenove indexy'!F16</f>
        <v>1</v>
      </c>
      <c r="G5" s="601">
        <f>'Cenove indexy'!G16</f>
        <v>1</v>
      </c>
      <c r="H5" s="601">
        <f>'Cenove indexy'!H16</f>
        <v>1</v>
      </c>
      <c r="I5" s="601">
        <f>'Cenove indexy'!I16</f>
        <v>1</v>
      </c>
      <c r="J5" s="601">
        <f>'Cenove indexy'!J16</f>
        <v>1</v>
      </c>
      <c r="K5" s="601">
        <f>'Cenove indexy'!K16</f>
        <v>1</v>
      </c>
      <c r="L5" s="601">
        <f>'Cenove indexy'!L16</f>
        <v>1</v>
      </c>
      <c r="M5" s="601">
        <f>'Cenove indexy'!M16</f>
        <v>1</v>
      </c>
      <c r="N5" s="601">
        <f>'Cenove indexy'!N16</f>
        <v>1</v>
      </c>
      <c r="O5" s="601">
        <f>'Cenove indexy'!O16</f>
        <v>1</v>
      </c>
      <c r="P5" s="417">
        <v>1</v>
      </c>
    </row>
    <row r="6" spans="2:16">
      <c r="B6" s="830" t="str">
        <f>'Cenove indexy'!B6:D6</f>
        <v>Upravený index spotřebitelských cen</v>
      </c>
      <c r="C6" s="829"/>
      <c r="D6" s="831"/>
      <c r="E6" s="524">
        <f>IF(E5=0,"",E5)</f>
        <v>1</v>
      </c>
      <c r="F6" s="524">
        <f>IF(OR(E5=0,E5="",F5=0,F5=""),0,(1+MAX((F5/E5-1)-'NASTAVENI OBJEDNATELE'!$H$17,0))*E6)</f>
        <v>1</v>
      </c>
      <c r="G6" s="524">
        <f>IF(OR(F5=0,F5="",G5=0,G5=""),0,(1+MAX((G5/F5-1)-'NASTAVENI OBJEDNATELE'!$H$17,0))*F6)</f>
        <v>1</v>
      </c>
      <c r="H6" s="524">
        <f>IF(OR(G5=0,G5="",H5=0,H5=""),0,(1+MAX((H5/G5-1)-'NASTAVENI OBJEDNATELE'!$H$17,0))*G6)</f>
        <v>1</v>
      </c>
      <c r="I6" s="524">
        <f>IF(OR(H5=0,H5="",I5=0,I5=""),0,(1+MAX((I5/H5-1)-'NASTAVENI OBJEDNATELE'!$H$17,0))*H6)</f>
        <v>1</v>
      </c>
      <c r="J6" s="524">
        <f>IF(OR(I5=0,I5="",J5=0,J5=""),0,(1+MAX((J5/I5-1)-'NASTAVENI OBJEDNATELE'!$H$17,0))*I6)</f>
        <v>1</v>
      </c>
      <c r="K6" s="524">
        <f>IF(OR(J5=0,J5="",K5=0,K5=""),0,(1+MAX((K5/J5-1)-'NASTAVENI OBJEDNATELE'!$H$17,0))*J6)</f>
        <v>1</v>
      </c>
      <c r="L6" s="524">
        <f>IF(OR(K5=0,K5="",L5=0,L5=""),0,(1+MAX((L5/K5-1)-'NASTAVENI OBJEDNATELE'!$H$17,0))*K6)</f>
        <v>1</v>
      </c>
      <c r="M6" s="524">
        <f>IF(OR(L5=0,L5="",M5=0,M5=""),0,(1+MAX((M5/L5-1)-'NASTAVENI OBJEDNATELE'!$H$17,0))*L6)</f>
        <v>1</v>
      </c>
      <c r="N6" s="524">
        <f>IF(OR(M5=0,M5="",N5=0,N5=""),0,(1+MAX((N5/M5-1)-'NASTAVENI OBJEDNATELE'!$H$17,0))*M6)</f>
        <v>1</v>
      </c>
      <c r="O6" s="524">
        <f>IF(OR(N5=0,N5=""),0,(1+MAX((O5/N5-1)-'NASTAVENI OBJEDNATELE'!$H$17,0))*N6)</f>
        <v>1</v>
      </c>
      <c r="P6" s="417">
        <v>2</v>
      </c>
    </row>
    <row r="7" spans="2:16">
      <c r="B7" s="830" t="str">
        <f>'Cenove indexy'!B7:D7</f>
        <v>Index mezd v odvětví doprava a skladování</v>
      </c>
      <c r="C7" s="829"/>
      <c r="D7" s="831"/>
      <c r="E7" s="601">
        <f>'Cenove indexy'!E18</f>
        <v>1</v>
      </c>
      <c r="F7" s="601">
        <f>'Cenove indexy'!F18</f>
        <v>1</v>
      </c>
      <c r="G7" s="601">
        <f>'Cenove indexy'!G18</f>
        <v>1</v>
      </c>
      <c r="H7" s="601">
        <f>'Cenove indexy'!H18</f>
        <v>1</v>
      </c>
      <c r="I7" s="601">
        <f>'Cenove indexy'!I18</f>
        <v>1</v>
      </c>
      <c r="J7" s="601">
        <f>'Cenove indexy'!J18</f>
        <v>1</v>
      </c>
      <c r="K7" s="601">
        <f>'Cenove indexy'!K18</f>
        <v>1</v>
      </c>
      <c r="L7" s="601">
        <f>'Cenove indexy'!L18</f>
        <v>1</v>
      </c>
      <c r="M7" s="601">
        <f>'Cenove indexy'!M18</f>
        <v>1</v>
      </c>
      <c r="N7" s="601">
        <f>'Cenove indexy'!N18</f>
        <v>1</v>
      </c>
      <c r="O7" s="601">
        <f>'Cenove indexy'!O18</f>
        <v>1</v>
      </c>
      <c r="P7" s="417">
        <v>3</v>
      </c>
    </row>
    <row r="8" spans="2:16">
      <c r="B8" s="830" t="str">
        <f>'Cenove indexy'!B8:D8</f>
        <v>Index pro naftu</v>
      </c>
      <c r="C8" s="829"/>
      <c r="D8" s="831"/>
      <c r="E8" s="601">
        <f>'Cenove indexy'!E19</f>
        <v>1</v>
      </c>
      <c r="F8" s="601">
        <f>'Cenove indexy'!F19</f>
        <v>1</v>
      </c>
      <c r="G8" s="601">
        <f>'Cenove indexy'!G19</f>
        <v>1</v>
      </c>
      <c r="H8" s="601">
        <f>'Cenove indexy'!H19</f>
        <v>1</v>
      </c>
      <c r="I8" s="601">
        <f>'Cenove indexy'!I19</f>
        <v>1</v>
      </c>
      <c r="J8" s="601">
        <f>'Cenove indexy'!J19</f>
        <v>1</v>
      </c>
      <c r="K8" s="601">
        <f>'Cenove indexy'!K19</f>
        <v>1</v>
      </c>
      <c r="L8" s="601">
        <f>'Cenove indexy'!L19</f>
        <v>1</v>
      </c>
      <c r="M8" s="601">
        <f>'Cenove indexy'!M19</f>
        <v>1</v>
      </c>
      <c r="N8" s="601">
        <f>'Cenove indexy'!N19</f>
        <v>1</v>
      </c>
      <c r="O8" s="601">
        <f>'Cenove indexy'!O19</f>
        <v>1</v>
      </c>
      <c r="P8" s="417">
        <v>4</v>
      </c>
    </row>
    <row r="9" spans="2:16">
      <c r="B9" s="830" t="str">
        <f>'Cenove indexy'!B9:D9</f>
        <v>Index pro Alternativní pohon</v>
      </c>
      <c r="C9" s="829"/>
      <c r="D9" s="831"/>
      <c r="E9" s="601">
        <f>'Cenove indexy'!E20</f>
        <v>1</v>
      </c>
      <c r="F9" s="601">
        <f>'Cenove indexy'!F20</f>
        <v>1</v>
      </c>
      <c r="G9" s="601">
        <f>'Cenove indexy'!G20</f>
        <v>1</v>
      </c>
      <c r="H9" s="601">
        <f>'Cenove indexy'!H20</f>
        <v>1</v>
      </c>
      <c r="I9" s="601">
        <f>'Cenove indexy'!I20</f>
        <v>1</v>
      </c>
      <c r="J9" s="601">
        <f>'Cenove indexy'!J20</f>
        <v>1</v>
      </c>
      <c r="K9" s="601">
        <f>'Cenove indexy'!K20</f>
        <v>1</v>
      </c>
      <c r="L9" s="601">
        <f>'Cenove indexy'!L20</f>
        <v>1</v>
      </c>
      <c r="M9" s="601">
        <f>'Cenove indexy'!M20</f>
        <v>1</v>
      </c>
      <c r="N9" s="601">
        <f>'Cenove indexy'!N20</f>
        <v>1</v>
      </c>
      <c r="O9" s="601">
        <f>'Cenove indexy'!O20</f>
        <v>1</v>
      </c>
      <c r="P9" s="417">
        <v>5</v>
      </c>
    </row>
    <row r="10" spans="2:16">
      <c r="B10" s="830" t="str">
        <f>'Cenove indexy'!B10:D10</f>
        <v>Index cen průmyslových výrobců CL 293</v>
      </c>
      <c r="C10" s="832"/>
      <c r="D10" s="833"/>
      <c r="E10" s="601">
        <f>'Cenove indexy'!E21</f>
        <v>1</v>
      </c>
      <c r="F10" s="601">
        <f>'Cenove indexy'!F21</f>
        <v>1</v>
      </c>
      <c r="G10" s="601">
        <f>'Cenove indexy'!G21</f>
        <v>1</v>
      </c>
      <c r="H10" s="601">
        <f>'Cenove indexy'!H21</f>
        <v>1</v>
      </c>
      <c r="I10" s="601">
        <f>'Cenove indexy'!I21</f>
        <v>1</v>
      </c>
      <c r="J10" s="601">
        <f>'Cenove indexy'!J21</f>
        <v>1</v>
      </c>
      <c r="K10" s="601">
        <f>'Cenove indexy'!K21</f>
        <v>1</v>
      </c>
      <c r="L10" s="601">
        <f>'Cenove indexy'!L21</f>
        <v>1</v>
      </c>
      <c r="M10" s="601">
        <f>'Cenove indexy'!M21</f>
        <v>1</v>
      </c>
      <c r="N10" s="601">
        <f>'Cenove indexy'!N21</f>
        <v>1</v>
      </c>
      <c r="O10" s="601">
        <f>'Cenove indexy'!O21</f>
        <v>1</v>
      </c>
      <c r="P10" s="417">
        <v>7</v>
      </c>
    </row>
    <row r="11" spans="2:16" hidden="1">
      <c r="B11" s="830" t="str">
        <f>'Cenove indexy'!B11:D11</f>
        <v>(nepoužívá se)</v>
      </c>
      <c r="C11" s="832"/>
      <c r="D11" s="833"/>
      <c r="E11" s="532"/>
      <c r="F11" s="463">
        <f>'Cenove indexy'!F22</f>
        <v>1</v>
      </c>
      <c r="G11" s="463">
        <f>'Cenove indexy'!G22</f>
        <v>1</v>
      </c>
      <c r="H11" s="463">
        <f>'Cenove indexy'!H22</f>
        <v>1</v>
      </c>
      <c r="I11" s="463">
        <f>'Cenove indexy'!I22</f>
        <v>1</v>
      </c>
      <c r="J11" s="463">
        <f>'Cenove indexy'!J22</f>
        <v>1</v>
      </c>
      <c r="K11" s="463">
        <f>'Cenove indexy'!K22</f>
        <v>1</v>
      </c>
      <c r="L11" s="463">
        <f>'Cenove indexy'!L22</f>
        <v>1</v>
      </c>
      <c r="M11" s="463">
        <f>'Cenove indexy'!M22</f>
        <v>1</v>
      </c>
      <c r="N11" s="463">
        <f>'Cenove indexy'!N22</f>
        <v>1</v>
      </c>
      <c r="O11" s="463">
        <f>'Cenove indexy'!O22</f>
        <v>1</v>
      </c>
      <c r="P11" s="417">
        <v>8</v>
      </c>
    </row>
    <row r="12" spans="2:16" hidden="1">
      <c r="B12" s="830" t="str">
        <f>'Cenove indexy'!B12:D12</f>
        <v>(nepoužívá se)</v>
      </c>
      <c r="C12" s="829"/>
      <c r="D12" s="831"/>
      <c r="E12" s="531"/>
      <c r="F12" s="463">
        <f>'Cenove indexy'!F23</f>
        <v>1</v>
      </c>
      <c r="G12" s="463">
        <f>'Cenove indexy'!G23</f>
        <v>1</v>
      </c>
      <c r="H12" s="463">
        <f>'Cenove indexy'!H23</f>
        <v>1</v>
      </c>
      <c r="I12" s="463">
        <f>'Cenove indexy'!I23</f>
        <v>1</v>
      </c>
      <c r="J12" s="463">
        <f>'Cenove indexy'!J23</f>
        <v>1</v>
      </c>
      <c r="K12" s="463">
        <f>'Cenove indexy'!K23</f>
        <v>1</v>
      </c>
      <c r="L12" s="463">
        <f>'Cenove indexy'!L23</f>
        <v>1</v>
      </c>
      <c r="M12" s="463">
        <f>'Cenove indexy'!M23</f>
        <v>1</v>
      </c>
      <c r="N12" s="463">
        <f>'Cenove indexy'!N23</f>
        <v>1</v>
      </c>
      <c r="O12" s="463">
        <f>'Cenove indexy'!O23</f>
        <v>1</v>
      </c>
      <c r="P12" s="417">
        <v>9</v>
      </c>
    </row>
    <row r="13" spans="2:16" hidden="1">
      <c r="B13" s="830" t="str">
        <f>'Cenove indexy'!B13:D13</f>
        <v>(nepoužívá se)</v>
      </c>
      <c r="C13" s="829"/>
      <c r="D13" s="831"/>
      <c r="E13" s="531"/>
      <c r="F13" s="463">
        <f>'Cenove indexy'!F24</f>
        <v>1</v>
      </c>
      <c r="G13" s="463">
        <f>'Cenove indexy'!G24</f>
        <v>1</v>
      </c>
      <c r="H13" s="463">
        <f>'Cenove indexy'!H24</f>
        <v>1</v>
      </c>
      <c r="I13" s="463">
        <f>'Cenove indexy'!I24</f>
        <v>1</v>
      </c>
      <c r="J13" s="463">
        <f>'Cenove indexy'!J24</f>
        <v>1</v>
      </c>
      <c r="K13" s="463">
        <f>'Cenove indexy'!K24</f>
        <v>1</v>
      </c>
      <c r="L13" s="463">
        <f>'Cenove indexy'!L24</f>
        <v>1</v>
      </c>
      <c r="M13" s="463">
        <f>'Cenove indexy'!M24</f>
        <v>1</v>
      </c>
      <c r="N13" s="463">
        <f>'Cenove indexy'!N24</f>
        <v>1</v>
      </c>
      <c r="O13" s="463">
        <f>'Cenove indexy'!O24</f>
        <v>1</v>
      </c>
      <c r="P13" s="417">
        <v>10</v>
      </c>
    </row>
    <row r="14" spans="2:16"/>
    <row r="15" spans="2:16" hidden="1">
      <c r="B15" s="347" t="s">
        <v>204</v>
      </c>
    </row>
    <row r="16" spans="2:16" hidden="1">
      <c r="B16" s="830" t="str">
        <f>B5</f>
        <v>Index spotřebitelských cen</v>
      </c>
      <c r="C16" s="829"/>
      <c r="D16" s="831"/>
      <c r="E16" s="420"/>
      <c r="F16" s="421">
        <f t="shared" ref="F16:O16" si="1">IF(E5=0,"",F5/E5-1)</f>
        <v>0</v>
      </c>
      <c r="G16" s="421">
        <f t="shared" si="1"/>
        <v>0</v>
      </c>
      <c r="H16" s="421">
        <f t="shared" si="1"/>
        <v>0</v>
      </c>
      <c r="I16" s="421">
        <f t="shared" si="1"/>
        <v>0</v>
      </c>
      <c r="J16" s="421">
        <f t="shared" si="1"/>
        <v>0</v>
      </c>
      <c r="K16" s="421">
        <f t="shared" si="1"/>
        <v>0</v>
      </c>
      <c r="L16" s="421">
        <f t="shared" si="1"/>
        <v>0</v>
      </c>
      <c r="M16" s="421">
        <f t="shared" si="1"/>
        <v>0</v>
      </c>
      <c r="N16" s="421">
        <f t="shared" si="1"/>
        <v>0</v>
      </c>
      <c r="O16" s="421">
        <f t="shared" si="1"/>
        <v>0</v>
      </c>
      <c r="P16" s="417">
        <v>1</v>
      </c>
    </row>
    <row r="17" spans="2:16" hidden="1">
      <c r="B17" s="830" t="str">
        <f>B6</f>
        <v>Upravený index spotřebitelských cen</v>
      </c>
      <c r="C17" s="829"/>
      <c r="D17" s="831"/>
      <c r="E17" s="420"/>
      <c r="F17" s="421">
        <f t="shared" ref="F17:O17" si="2">IF(OR(E5=0,E5="",E6=0,E6=""),"",F6/E6-1)</f>
        <v>0</v>
      </c>
      <c r="G17" s="421">
        <f t="shared" si="2"/>
        <v>0</v>
      </c>
      <c r="H17" s="421">
        <f t="shared" si="2"/>
        <v>0</v>
      </c>
      <c r="I17" s="421">
        <f t="shared" si="2"/>
        <v>0</v>
      </c>
      <c r="J17" s="421">
        <f t="shared" si="2"/>
        <v>0</v>
      </c>
      <c r="K17" s="421">
        <f t="shared" si="2"/>
        <v>0</v>
      </c>
      <c r="L17" s="421">
        <f t="shared" si="2"/>
        <v>0</v>
      </c>
      <c r="M17" s="421">
        <f t="shared" si="2"/>
        <v>0</v>
      </c>
      <c r="N17" s="421">
        <f t="shared" si="2"/>
        <v>0</v>
      </c>
      <c r="O17" s="421">
        <f t="shared" si="2"/>
        <v>0</v>
      </c>
      <c r="P17" s="417">
        <v>2</v>
      </c>
    </row>
    <row r="18" spans="2:16" hidden="1">
      <c r="B18" s="830" t="str">
        <f>B7</f>
        <v>Index mezd v odvětví doprava a skladování</v>
      </c>
      <c r="C18" s="829"/>
      <c r="D18" s="831"/>
      <c r="E18" s="420"/>
      <c r="F18" s="421">
        <f t="shared" ref="F18:O18" si="3">IF(E7=0,"",F7/E7-1)</f>
        <v>0</v>
      </c>
      <c r="G18" s="421">
        <f t="shared" si="3"/>
        <v>0</v>
      </c>
      <c r="H18" s="421">
        <f t="shared" si="3"/>
        <v>0</v>
      </c>
      <c r="I18" s="421">
        <f t="shared" si="3"/>
        <v>0</v>
      </c>
      <c r="J18" s="421">
        <f t="shared" si="3"/>
        <v>0</v>
      </c>
      <c r="K18" s="421">
        <f t="shared" si="3"/>
        <v>0</v>
      </c>
      <c r="L18" s="421">
        <f t="shared" si="3"/>
        <v>0</v>
      </c>
      <c r="M18" s="421">
        <f t="shared" si="3"/>
        <v>0</v>
      </c>
      <c r="N18" s="421">
        <f t="shared" si="3"/>
        <v>0</v>
      </c>
      <c r="O18" s="421">
        <f t="shared" si="3"/>
        <v>0</v>
      </c>
      <c r="P18" s="417">
        <v>3</v>
      </c>
    </row>
    <row r="19" spans="2:16" hidden="1">
      <c r="B19" s="830" t="str">
        <f>B8</f>
        <v>Index pro naftu</v>
      </c>
      <c r="C19" s="829"/>
      <c r="D19" s="831"/>
      <c r="E19" s="420"/>
      <c r="F19" s="421">
        <f t="shared" ref="F19:O19" si="4">IF(E8=0,"",F8/E8-1)</f>
        <v>0</v>
      </c>
      <c r="G19" s="421">
        <f t="shared" si="4"/>
        <v>0</v>
      </c>
      <c r="H19" s="421">
        <f t="shared" si="4"/>
        <v>0</v>
      </c>
      <c r="I19" s="421">
        <f t="shared" si="4"/>
        <v>0</v>
      </c>
      <c r="J19" s="421">
        <f t="shared" si="4"/>
        <v>0</v>
      </c>
      <c r="K19" s="421">
        <f t="shared" si="4"/>
        <v>0</v>
      </c>
      <c r="L19" s="421">
        <f t="shared" si="4"/>
        <v>0</v>
      </c>
      <c r="M19" s="421">
        <f t="shared" si="4"/>
        <v>0</v>
      </c>
      <c r="N19" s="421">
        <f t="shared" si="4"/>
        <v>0</v>
      </c>
      <c r="O19" s="421">
        <f t="shared" si="4"/>
        <v>0</v>
      </c>
      <c r="P19" s="417">
        <v>4</v>
      </c>
    </row>
    <row r="20" spans="2:16" hidden="1">
      <c r="B20" s="830" t="str">
        <f>B9</f>
        <v>Index pro Alternativní pohon</v>
      </c>
      <c r="C20" s="829"/>
      <c r="D20" s="831"/>
      <c r="E20" s="420"/>
      <c r="F20" s="421">
        <f t="shared" ref="F20:O20" si="5">IF(E9=0,"",F9/E9-1)</f>
        <v>0</v>
      </c>
      <c r="G20" s="421">
        <f t="shared" si="5"/>
        <v>0</v>
      </c>
      <c r="H20" s="421">
        <f t="shared" si="5"/>
        <v>0</v>
      </c>
      <c r="I20" s="421">
        <f t="shared" si="5"/>
        <v>0</v>
      </c>
      <c r="J20" s="421">
        <f t="shared" si="5"/>
        <v>0</v>
      </c>
      <c r="K20" s="421">
        <f t="shared" si="5"/>
        <v>0</v>
      </c>
      <c r="L20" s="421">
        <f t="shared" si="5"/>
        <v>0</v>
      </c>
      <c r="M20" s="421">
        <f t="shared" si="5"/>
        <v>0</v>
      </c>
      <c r="N20" s="421">
        <f t="shared" si="5"/>
        <v>0</v>
      </c>
      <c r="O20" s="421">
        <f t="shared" si="5"/>
        <v>0</v>
      </c>
      <c r="P20" s="417">
        <v>5</v>
      </c>
    </row>
    <row r="21" spans="2:16" hidden="1">
      <c r="B21" s="830" t="str">
        <f t="shared" ref="B21:B24" si="6">B10</f>
        <v>Index cen průmyslových výrobců CL 293</v>
      </c>
      <c r="C21" s="832"/>
      <c r="D21" s="833"/>
      <c r="E21" s="420"/>
      <c r="F21" s="421">
        <f t="shared" ref="F21:G21" si="7">IF(E10=0,"",F10/E10-1)</f>
        <v>0</v>
      </c>
      <c r="G21" s="421">
        <f t="shared" si="7"/>
        <v>0</v>
      </c>
      <c r="H21" s="421">
        <f t="shared" ref="H21" si="8">IF(G10=0,"",H10/G10-1)</f>
        <v>0</v>
      </c>
      <c r="I21" s="421">
        <f t="shared" ref="I21" si="9">IF(H10=0,"",I10/H10-1)</f>
        <v>0</v>
      </c>
      <c r="J21" s="421">
        <f t="shared" ref="J21" si="10">IF(I10=0,"",J10/I10-1)</f>
        <v>0</v>
      </c>
      <c r="K21" s="421">
        <f t="shared" ref="K21" si="11">IF(J10=0,"",K10/J10-1)</f>
        <v>0</v>
      </c>
      <c r="L21" s="421">
        <f t="shared" ref="L21" si="12">IF(K10=0,"",L10/K10-1)</f>
        <v>0</v>
      </c>
      <c r="M21" s="421">
        <f t="shared" ref="M21" si="13">IF(L10=0,"",M10/L10-1)</f>
        <v>0</v>
      </c>
      <c r="N21" s="421">
        <f t="shared" ref="N21" si="14">IF(M10=0,"",N10/M10-1)</f>
        <v>0</v>
      </c>
      <c r="O21" s="421">
        <f t="shared" ref="O21" si="15">IF(N10=0,"",O10/N10-1)</f>
        <v>0</v>
      </c>
      <c r="P21" s="417">
        <v>7</v>
      </c>
    </row>
    <row r="22" spans="2:16" hidden="1">
      <c r="B22" s="830" t="str">
        <f t="shared" si="6"/>
        <v>(nepoužívá se)</v>
      </c>
      <c r="C22" s="832"/>
      <c r="D22" s="833"/>
      <c r="E22" s="532"/>
      <c r="F22" s="462"/>
      <c r="G22" s="421">
        <f t="shared" ref="G22:O22" si="16">IF(F11=0,"",G11/F11-1)</f>
        <v>0</v>
      </c>
      <c r="H22" s="421">
        <f t="shared" si="16"/>
        <v>0</v>
      </c>
      <c r="I22" s="421">
        <f t="shared" si="16"/>
        <v>0</v>
      </c>
      <c r="J22" s="421">
        <f t="shared" si="16"/>
        <v>0</v>
      </c>
      <c r="K22" s="421">
        <f t="shared" si="16"/>
        <v>0</v>
      </c>
      <c r="L22" s="421">
        <f t="shared" si="16"/>
        <v>0</v>
      </c>
      <c r="M22" s="421">
        <f t="shared" si="16"/>
        <v>0</v>
      </c>
      <c r="N22" s="421">
        <f t="shared" si="16"/>
        <v>0</v>
      </c>
      <c r="O22" s="421">
        <f t="shared" si="16"/>
        <v>0</v>
      </c>
      <c r="P22" s="417">
        <v>8</v>
      </c>
    </row>
    <row r="23" spans="2:16" hidden="1">
      <c r="B23" s="830" t="str">
        <f t="shared" si="6"/>
        <v>(nepoužívá se)</v>
      </c>
      <c r="C23" s="829"/>
      <c r="D23" s="831"/>
      <c r="E23" s="531"/>
      <c r="F23" s="420"/>
      <c r="G23" s="421">
        <f t="shared" ref="G23:O23" si="17">IF(F12=0,"",G12/F12-1)</f>
        <v>0</v>
      </c>
      <c r="H23" s="421">
        <f t="shared" si="17"/>
        <v>0</v>
      </c>
      <c r="I23" s="421">
        <f t="shared" si="17"/>
        <v>0</v>
      </c>
      <c r="J23" s="421">
        <f t="shared" si="17"/>
        <v>0</v>
      </c>
      <c r="K23" s="421">
        <f t="shared" si="17"/>
        <v>0</v>
      </c>
      <c r="L23" s="421">
        <f t="shared" si="17"/>
        <v>0</v>
      </c>
      <c r="M23" s="421">
        <f t="shared" si="17"/>
        <v>0</v>
      </c>
      <c r="N23" s="421">
        <f t="shared" si="17"/>
        <v>0</v>
      </c>
      <c r="O23" s="421">
        <f t="shared" si="17"/>
        <v>0</v>
      </c>
      <c r="P23" s="417">
        <v>9</v>
      </c>
    </row>
    <row r="24" spans="2:16" hidden="1">
      <c r="B24" s="830" t="str">
        <f t="shared" si="6"/>
        <v>(nepoužívá se)</v>
      </c>
      <c r="C24" s="829"/>
      <c r="D24" s="831"/>
      <c r="E24" s="531"/>
      <c r="F24" s="420"/>
      <c r="G24" s="421">
        <f t="shared" ref="G24:O24" si="18">IF(F13=0,"",G13/F13-1)</f>
        <v>0</v>
      </c>
      <c r="H24" s="421">
        <f t="shared" si="18"/>
        <v>0</v>
      </c>
      <c r="I24" s="421">
        <f t="shared" si="18"/>
        <v>0</v>
      </c>
      <c r="J24" s="421">
        <f t="shared" si="18"/>
        <v>0</v>
      </c>
      <c r="K24" s="421">
        <f t="shared" si="18"/>
        <v>0</v>
      </c>
      <c r="L24" s="421">
        <f t="shared" si="18"/>
        <v>0</v>
      </c>
      <c r="M24" s="421">
        <f t="shared" si="18"/>
        <v>0</v>
      </c>
      <c r="N24" s="421">
        <f t="shared" si="18"/>
        <v>0</v>
      </c>
      <c r="O24" s="421">
        <f t="shared" si="18"/>
        <v>0</v>
      </c>
      <c r="P24" s="417">
        <v>10</v>
      </c>
    </row>
    <row r="25" spans="2:16">
      <c r="B25" s="422"/>
      <c r="C25" s="422"/>
      <c r="D25" s="422"/>
      <c r="E25" s="422"/>
      <c r="F25" s="423"/>
      <c r="G25" s="424"/>
      <c r="H25" s="424"/>
      <c r="I25" s="424"/>
      <c r="J25" s="424"/>
      <c r="K25" s="424"/>
      <c r="L25" s="424"/>
      <c r="M25" s="424"/>
      <c r="N25" s="424"/>
      <c r="O25" s="424"/>
    </row>
    <row r="26" spans="2:16">
      <c r="B26" s="347" t="s">
        <v>84</v>
      </c>
    </row>
    <row r="27" spans="2:16"/>
    <row r="28" spans="2:16" ht="25.5">
      <c r="B28" s="425" t="s">
        <v>32</v>
      </c>
      <c r="C28" s="426" t="s">
        <v>33</v>
      </c>
      <c r="D28" s="393"/>
      <c r="E28" s="393"/>
      <c r="F28" s="393"/>
      <c r="G28" s="426" t="s">
        <v>35</v>
      </c>
      <c r="H28" s="828" t="s">
        <v>34</v>
      </c>
      <c r="I28" s="829"/>
      <c r="J28" s="427" t="s">
        <v>47</v>
      </c>
      <c r="K28" s="393"/>
      <c r="L28" s="393"/>
      <c r="M28" s="393"/>
      <c r="N28" s="393"/>
      <c r="O28" s="380"/>
    </row>
    <row r="29" spans="2:16">
      <c r="B29" s="415">
        <v>11</v>
      </c>
      <c r="C29" s="393" t="s">
        <v>110</v>
      </c>
      <c r="D29" s="393"/>
      <c r="E29" s="393"/>
      <c r="F29" s="393"/>
      <c r="G29" s="379" t="s">
        <v>19</v>
      </c>
      <c r="H29" s="393" t="s">
        <v>108</v>
      </c>
      <c r="I29" s="393"/>
      <c r="J29" s="393" t="str">
        <f>'Cenove indexy'!J29</f>
        <v>Index pro naftu</v>
      </c>
      <c r="K29" s="393"/>
      <c r="L29" s="393"/>
      <c r="M29" s="393"/>
      <c r="N29" s="393"/>
      <c r="O29" s="380"/>
      <c r="P29" s="417">
        <f t="shared" ref="P29:P51" si="19">IF(ISBLANK(J29),0,MATCH(J29,$B$5:$B$13,))</f>
        <v>4</v>
      </c>
    </row>
    <row r="30" spans="2:16">
      <c r="B30" s="415">
        <v>11</v>
      </c>
      <c r="C30" s="393" t="s">
        <v>110</v>
      </c>
      <c r="D30" s="393"/>
      <c r="E30" s="393"/>
      <c r="F30" s="393"/>
      <c r="G30" s="379" t="s">
        <v>20</v>
      </c>
      <c r="H30" s="393" t="s">
        <v>238</v>
      </c>
      <c r="I30" s="393"/>
      <c r="J30" s="393" t="str">
        <f>'Cenove indexy'!J30</f>
        <v>Index pro Alternativní pohon</v>
      </c>
      <c r="K30" s="393"/>
      <c r="L30" s="393"/>
      <c r="M30" s="393"/>
      <c r="N30" s="393"/>
      <c r="O30" s="380"/>
      <c r="P30" s="417">
        <f t="shared" si="19"/>
        <v>5</v>
      </c>
    </row>
    <row r="31" spans="2:16">
      <c r="B31" s="415">
        <v>11</v>
      </c>
      <c r="C31" s="393" t="s">
        <v>110</v>
      </c>
      <c r="D31" s="393"/>
      <c r="E31" s="393"/>
      <c r="F31" s="393"/>
      <c r="G31" s="379" t="s">
        <v>21</v>
      </c>
      <c r="H31" s="393" t="s">
        <v>22</v>
      </c>
      <c r="I31" s="393"/>
      <c r="J31" s="393" t="str">
        <f>'Cenove indexy'!J31</f>
        <v>Upravený index spotřebitelských cen</v>
      </c>
      <c r="K31" s="393"/>
      <c r="L31" s="393"/>
      <c r="M31" s="393"/>
      <c r="N31" s="393"/>
      <c r="O31" s="380"/>
      <c r="P31" s="417">
        <f t="shared" si="19"/>
        <v>2</v>
      </c>
    </row>
    <row r="32" spans="2:16">
      <c r="B32" s="415">
        <v>12</v>
      </c>
      <c r="C32" s="393" t="s">
        <v>5</v>
      </c>
      <c r="D32" s="393"/>
      <c r="E32" s="393"/>
      <c r="F32" s="393"/>
      <c r="G32" s="379"/>
      <c r="H32" s="393"/>
      <c r="I32" s="393"/>
      <c r="J32" s="393" t="str">
        <f>'Cenove indexy'!J32</f>
        <v>Index cen průmyslových výrobců CL 293</v>
      </c>
      <c r="K32" s="393"/>
      <c r="L32" s="393"/>
      <c r="M32" s="393"/>
      <c r="N32" s="393"/>
      <c r="O32" s="380"/>
      <c r="P32" s="417">
        <f t="shared" si="19"/>
        <v>6</v>
      </c>
    </row>
    <row r="33" spans="2:16">
      <c r="B33" s="415">
        <v>13</v>
      </c>
      <c r="C33" s="393" t="s">
        <v>6</v>
      </c>
      <c r="D33" s="393"/>
      <c r="E33" s="393"/>
      <c r="F33" s="393"/>
      <c r="G33" s="379"/>
      <c r="H33" s="393"/>
      <c r="I33" s="393"/>
      <c r="J33" s="393" t="str">
        <f>'Cenove indexy'!J33</f>
        <v>Index cen průmyslových výrobců CL 293</v>
      </c>
      <c r="K33" s="393"/>
      <c r="L33" s="393"/>
      <c r="M33" s="393"/>
      <c r="N33" s="393"/>
      <c r="O33" s="380"/>
      <c r="P33" s="417">
        <f t="shared" si="19"/>
        <v>6</v>
      </c>
    </row>
    <row r="34" spans="2:16">
      <c r="B34" s="415">
        <v>14</v>
      </c>
      <c r="C34" s="393" t="s">
        <v>7</v>
      </c>
      <c r="D34" s="393"/>
      <c r="E34" s="393"/>
      <c r="F34" s="393"/>
      <c r="G34" s="379" t="s">
        <v>25</v>
      </c>
      <c r="H34" s="393" t="s">
        <v>23</v>
      </c>
      <c r="I34" s="393"/>
      <c r="J34" s="393" t="str">
        <f>'Cenove indexy'!J34</f>
        <v>(nepoužívá se)</v>
      </c>
      <c r="K34" s="393"/>
      <c r="L34" s="393"/>
      <c r="M34" s="393"/>
      <c r="N34" s="393"/>
      <c r="O34" s="380"/>
      <c r="P34" s="417">
        <f t="shared" si="19"/>
        <v>7</v>
      </c>
    </row>
    <row r="35" spans="2:16">
      <c r="B35" s="415">
        <v>14</v>
      </c>
      <c r="C35" s="393" t="s">
        <v>7</v>
      </c>
      <c r="D35" s="393"/>
      <c r="E35" s="393"/>
      <c r="F35" s="393"/>
      <c r="G35" s="379" t="s">
        <v>26</v>
      </c>
      <c r="H35" s="393" t="s">
        <v>22</v>
      </c>
      <c r="I35" s="393"/>
      <c r="J35" s="393" t="str">
        <f>'Cenove indexy'!J35</f>
        <v>(nepoužívá se)</v>
      </c>
      <c r="K35" s="393"/>
      <c r="L35" s="393"/>
      <c r="M35" s="393"/>
      <c r="N35" s="393"/>
      <c r="O35" s="380"/>
      <c r="P35" s="417">
        <f t="shared" si="19"/>
        <v>7</v>
      </c>
    </row>
    <row r="36" spans="2:16">
      <c r="B36" s="415">
        <v>15</v>
      </c>
      <c r="C36" s="393" t="s">
        <v>39</v>
      </c>
      <c r="D36" s="393"/>
      <c r="E36" s="393"/>
      <c r="F36" s="393"/>
      <c r="G36" s="379"/>
      <c r="H36" s="393"/>
      <c r="I36" s="393"/>
      <c r="J36" s="393" t="str">
        <f>'Cenove indexy'!J36</f>
        <v>(nepoužívá se)</v>
      </c>
      <c r="K36" s="393"/>
      <c r="L36" s="393"/>
      <c r="M36" s="393"/>
      <c r="N36" s="393"/>
      <c r="O36" s="380"/>
      <c r="P36" s="417">
        <f t="shared" si="19"/>
        <v>7</v>
      </c>
    </row>
    <row r="37" spans="2:16">
      <c r="B37" s="415">
        <v>16</v>
      </c>
      <c r="C37" s="393" t="s">
        <v>8</v>
      </c>
      <c r="D37" s="393"/>
      <c r="E37" s="393"/>
      <c r="F37" s="393"/>
      <c r="G37" s="379" t="s">
        <v>27</v>
      </c>
      <c r="H37" s="393" t="s">
        <v>24</v>
      </c>
      <c r="I37" s="393"/>
      <c r="J37" s="393" t="str">
        <f>'Cenove indexy'!J37</f>
        <v>Index mezd v odvětví doprava a skladování</v>
      </c>
      <c r="K37" s="393"/>
      <c r="L37" s="393"/>
      <c r="M37" s="393"/>
      <c r="N37" s="393"/>
      <c r="O37" s="380"/>
      <c r="P37" s="417">
        <f t="shared" si="19"/>
        <v>3</v>
      </c>
    </row>
    <row r="38" spans="2:16">
      <c r="B38" s="415">
        <v>16</v>
      </c>
      <c r="C38" s="393" t="s">
        <v>8</v>
      </c>
      <c r="D38" s="393"/>
      <c r="E38" s="393"/>
      <c r="F38" s="393"/>
      <c r="G38" s="379" t="s">
        <v>28</v>
      </c>
      <c r="H38" s="393" t="s">
        <v>22</v>
      </c>
      <c r="I38" s="393"/>
      <c r="J38" s="393" t="str">
        <f>'Cenove indexy'!J38</f>
        <v>Index mezd v odvětví doprava a skladování</v>
      </c>
      <c r="K38" s="393"/>
      <c r="L38" s="393"/>
      <c r="M38" s="393"/>
      <c r="N38" s="393"/>
      <c r="O38" s="380"/>
      <c r="P38" s="417">
        <f t="shared" si="19"/>
        <v>3</v>
      </c>
    </row>
    <row r="39" spans="2:16">
      <c r="B39" s="415">
        <v>17</v>
      </c>
      <c r="C39" s="393" t="s">
        <v>9</v>
      </c>
      <c r="D39" s="393"/>
      <c r="E39" s="393"/>
      <c r="F39" s="393"/>
      <c r="G39" s="379" t="s">
        <v>37</v>
      </c>
      <c r="H39" s="393" t="s">
        <v>24</v>
      </c>
      <c r="I39" s="393"/>
      <c r="J39" s="393" t="str">
        <f>'Cenove indexy'!J39</f>
        <v>Index mezd v odvětví doprava a skladování</v>
      </c>
      <c r="K39" s="393"/>
      <c r="L39" s="393"/>
      <c r="M39" s="393"/>
      <c r="N39" s="393"/>
      <c r="O39" s="380"/>
      <c r="P39" s="417">
        <f t="shared" si="19"/>
        <v>3</v>
      </c>
    </row>
    <row r="40" spans="2:16">
      <c r="B40" s="415">
        <v>17</v>
      </c>
      <c r="C40" s="393" t="s">
        <v>9</v>
      </c>
      <c r="D40" s="393"/>
      <c r="E40" s="393"/>
      <c r="F40" s="393"/>
      <c r="G40" s="379" t="s">
        <v>38</v>
      </c>
      <c r="H40" s="393" t="s">
        <v>22</v>
      </c>
      <c r="I40" s="393"/>
      <c r="J40" s="393" t="str">
        <f>'Cenove indexy'!J40</f>
        <v>Index mezd v odvětví doprava a skladování</v>
      </c>
      <c r="K40" s="393"/>
      <c r="L40" s="393"/>
      <c r="M40" s="393"/>
      <c r="N40" s="393"/>
      <c r="O40" s="380"/>
      <c r="P40" s="417">
        <f t="shared" si="19"/>
        <v>3</v>
      </c>
    </row>
    <row r="41" spans="2:16">
      <c r="B41" s="415">
        <v>18</v>
      </c>
      <c r="C41" s="393" t="s">
        <v>10</v>
      </c>
      <c r="D41" s="393"/>
      <c r="E41" s="393"/>
      <c r="F41" s="393"/>
      <c r="G41" s="379"/>
      <c r="H41" s="393"/>
      <c r="I41" s="393"/>
      <c r="J41" s="393" t="str">
        <f>'Cenove indexy'!J41</f>
        <v>Upravený index spotřebitelských cen</v>
      </c>
      <c r="K41" s="393"/>
      <c r="L41" s="393"/>
      <c r="M41" s="393"/>
      <c r="N41" s="393"/>
      <c r="O41" s="380"/>
      <c r="P41" s="417">
        <f t="shared" si="19"/>
        <v>2</v>
      </c>
    </row>
    <row r="42" spans="2:16">
      <c r="B42" s="415">
        <v>19</v>
      </c>
      <c r="C42" s="393" t="s">
        <v>11</v>
      </c>
      <c r="D42" s="393"/>
      <c r="E42" s="393"/>
      <c r="F42" s="393"/>
      <c r="G42" s="379"/>
      <c r="H42" s="393"/>
      <c r="I42" s="393"/>
      <c r="J42" s="393" t="str">
        <f>'Cenove indexy'!J42</f>
        <v>(nepoužívá se)</v>
      </c>
      <c r="K42" s="393"/>
      <c r="L42" s="393"/>
      <c r="M42" s="393"/>
      <c r="N42" s="393"/>
      <c r="O42" s="380"/>
      <c r="P42" s="417">
        <f t="shared" si="19"/>
        <v>7</v>
      </c>
    </row>
    <row r="43" spans="2:16">
      <c r="B43" s="415">
        <v>20</v>
      </c>
      <c r="C43" s="393" t="s">
        <v>12</v>
      </c>
      <c r="D43" s="393"/>
      <c r="E43" s="393"/>
      <c r="F43" s="393"/>
      <c r="G43" s="379"/>
      <c r="H43" s="393"/>
      <c r="I43" s="393"/>
      <c r="J43" s="393" t="str">
        <f>'Cenove indexy'!J43</f>
        <v>(nepoužívá se)</v>
      </c>
      <c r="K43" s="393"/>
      <c r="L43" s="393"/>
      <c r="M43" s="393"/>
      <c r="N43" s="393"/>
      <c r="O43" s="380"/>
      <c r="P43" s="417">
        <f t="shared" si="19"/>
        <v>7</v>
      </c>
    </row>
    <row r="44" spans="2:16">
      <c r="B44" s="415">
        <v>21</v>
      </c>
      <c r="C44" s="393" t="s">
        <v>13</v>
      </c>
      <c r="D44" s="393"/>
      <c r="E44" s="393"/>
      <c r="F44" s="393"/>
      <c r="G44" s="379"/>
      <c r="H44" s="393"/>
      <c r="I44" s="393"/>
      <c r="J44" s="393" t="str">
        <f>'Cenove indexy'!J44</f>
        <v>(nepoužívá se)</v>
      </c>
      <c r="K44" s="393"/>
      <c r="L44" s="393"/>
      <c r="M44" s="393"/>
      <c r="N44" s="393"/>
      <c r="O44" s="380"/>
      <c r="P44" s="417">
        <f t="shared" si="19"/>
        <v>7</v>
      </c>
    </row>
    <row r="45" spans="2:16">
      <c r="B45" s="415">
        <v>22</v>
      </c>
      <c r="C45" s="393" t="s">
        <v>14</v>
      </c>
      <c r="D45" s="393"/>
      <c r="E45" s="393"/>
      <c r="F45" s="393"/>
      <c r="G45" s="379"/>
      <c r="H45" s="393"/>
      <c r="I45" s="393"/>
      <c r="J45" s="393" t="str">
        <f>'Cenove indexy'!J45</f>
        <v>Upravený index spotřebitelských cen</v>
      </c>
      <c r="K45" s="393"/>
      <c r="L45" s="393"/>
      <c r="M45" s="393"/>
      <c r="N45" s="393"/>
      <c r="O45" s="380"/>
      <c r="P45" s="417">
        <f t="shared" si="19"/>
        <v>2</v>
      </c>
    </row>
    <row r="46" spans="2:16">
      <c r="B46" s="415">
        <v>23</v>
      </c>
      <c r="C46" s="393" t="s">
        <v>15</v>
      </c>
      <c r="D46" s="393"/>
      <c r="E46" s="393"/>
      <c r="F46" s="393"/>
      <c r="G46" s="379"/>
      <c r="H46" s="393"/>
      <c r="I46" s="393"/>
      <c r="J46" s="393" t="str">
        <f>'Cenove indexy'!J46</f>
        <v>Upravený index spotřebitelských cen</v>
      </c>
      <c r="K46" s="393"/>
      <c r="L46" s="393"/>
      <c r="M46" s="393"/>
      <c r="N46" s="393"/>
      <c r="O46" s="380"/>
      <c r="P46" s="417">
        <f t="shared" si="19"/>
        <v>2</v>
      </c>
    </row>
    <row r="47" spans="2:16">
      <c r="B47" s="415">
        <v>24</v>
      </c>
      <c r="C47" s="393" t="s">
        <v>16</v>
      </c>
      <c r="D47" s="393"/>
      <c r="E47" s="393"/>
      <c r="F47" s="393"/>
      <c r="G47" s="379"/>
      <c r="H47" s="393"/>
      <c r="I47" s="393"/>
      <c r="J47" s="393" t="str">
        <f>'Cenove indexy'!J47</f>
        <v>Upravený index spotřebitelských cen</v>
      </c>
      <c r="K47" s="393"/>
      <c r="L47" s="393"/>
      <c r="M47" s="393"/>
      <c r="N47" s="393"/>
      <c r="O47" s="380"/>
      <c r="P47" s="417">
        <f t="shared" si="19"/>
        <v>2</v>
      </c>
    </row>
    <row r="48" spans="2:16">
      <c r="B48" s="415">
        <v>25</v>
      </c>
      <c r="C48" s="393" t="s">
        <v>17</v>
      </c>
      <c r="D48" s="393"/>
      <c r="E48" s="393"/>
      <c r="F48" s="393"/>
      <c r="G48" s="379"/>
      <c r="H48" s="393"/>
      <c r="I48" s="393"/>
      <c r="J48" s="393" t="str">
        <f>'Cenove indexy'!J48</f>
        <v>Upravený index spotřebitelských cen</v>
      </c>
      <c r="K48" s="393"/>
      <c r="L48" s="393"/>
      <c r="M48" s="393"/>
      <c r="N48" s="393"/>
      <c r="O48" s="380"/>
      <c r="P48" s="417">
        <f t="shared" si="19"/>
        <v>2</v>
      </c>
    </row>
    <row r="49" spans="2:16">
      <c r="B49" s="428">
        <v>97</v>
      </c>
      <c r="C49" s="393" t="s">
        <v>40</v>
      </c>
      <c r="D49" s="393"/>
      <c r="E49" s="393"/>
      <c r="F49" s="393"/>
      <c r="G49" s="379"/>
      <c r="H49" s="393"/>
      <c r="I49" s="393"/>
      <c r="J49" s="393" t="str">
        <f>'Cenove indexy'!J49</f>
        <v>Upravený index spotřebitelských cen</v>
      </c>
      <c r="K49" s="393"/>
      <c r="L49" s="393"/>
      <c r="M49" s="393"/>
      <c r="N49" s="393"/>
      <c r="O49" s="380"/>
      <c r="P49" s="417">
        <f t="shared" si="19"/>
        <v>2</v>
      </c>
    </row>
    <row r="50" spans="2:16">
      <c r="B50" s="428">
        <v>98</v>
      </c>
      <c r="C50" s="393" t="s">
        <v>41</v>
      </c>
      <c r="D50" s="393"/>
      <c r="E50" s="393"/>
      <c r="F50" s="393"/>
      <c r="G50" s="379"/>
      <c r="H50" s="393"/>
      <c r="I50" s="393"/>
      <c r="J50" s="393" t="str">
        <f>'Cenove indexy'!J50</f>
        <v>Upravený index spotřebitelských cen</v>
      </c>
      <c r="K50" s="393"/>
      <c r="L50" s="393"/>
      <c r="M50" s="393"/>
      <c r="N50" s="393"/>
      <c r="O50" s="380"/>
      <c r="P50" s="417">
        <f t="shared" si="19"/>
        <v>2</v>
      </c>
    </row>
    <row r="51" spans="2:16" hidden="1">
      <c r="B51" s="508">
        <v>99</v>
      </c>
      <c r="C51" s="509" t="s">
        <v>207</v>
      </c>
      <c r="D51" s="509"/>
      <c r="E51" s="509"/>
      <c r="F51" s="509"/>
      <c r="G51" s="510"/>
      <c r="H51" s="509"/>
      <c r="I51" s="509"/>
      <c r="J51" s="509" t="str">
        <f>'Cenove indexy'!J51</f>
        <v>Poplatek KODIS</v>
      </c>
      <c r="K51" s="509"/>
      <c r="L51" s="509"/>
      <c r="M51" s="509"/>
      <c r="N51" s="509"/>
      <c r="O51" s="511"/>
      <c r="P51" s="417" t="e">
        <f t="shared" si="19"/>
        <v>#N/A</v>
      </c>
    </row>
    <row r="52" spans="2:16"/>
    <row r="53" spans="2:16" hidden="1"/>
    <row r="54" spans="2:16" hidden="1"/>
    <row r="55" spans="2:16" hidden="1"/>
    <row r="56" spans="2:16" hidden="1"/>
    <row r="57" spans="2:16" hidden="1"/>
  </sheetData>
  <sheetProtection algorithmName="SHA-512" hashValue="D5shg3rmwkugBrYzg+aqhpGFi0UfldcPUSV45asdT7g0TBwREn0jkX1RDcMuE+btUQTHsHnPCQ3fDQN7HUlAMg==" saltValue="ca2H2PzCXDDgT9dwMejXvQ==" spinCount="100000" sheet="1" formatRows="0"/>
  <mergeCells count="19">
    <mergeCell ref="B5:D5"/>
    <mergeCell ref="B6:D6"/>
    <mergeCell ref="B7:D7"/>
    <mergeCell ref="B8:D8"/>
    <mergeCell ref="B9:D9"/>
    <mergeCell ref="H28:I28"/>
    <mergeCell ref="B10:D10"/>
    <mergeCell ref="B11:D11"/>
    <mergeCell ref="B12:D12"/>
    <mergeCell ref="B13:D13"/>
    <mergeCell ref="B16:D16"/>
    <mergeCell ref="B17:D17"/>
    <mergeCell ref="B18:D18"/>
    <mergeCell ref="B19:D19"/>
    <mergeCell ref="B20:D20"/>
    <mergeCell ref="B21:D21"/>
    <mergeCell ref="B22:D22"/>
    <mergeCell ref="B23:D23"/>
    <mergeCell ref="B24:D24"/>
  </mergeCell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5"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3"/>
  <dimension ref="A1:O78"/>
  <sheetViews>
    <sheetView workbookViewId="0"/>
  </sheetViews>
  <sheetFormatPr defaultColWidth="0" defaultRowHeight="12.75" customHeight="1" zeroHeight="1"/>
  <cols>
    <col min="1" max="1" width="4.7109375" style="8" customWidth="1"/>
    <col min="2" max="2" width="9.140625" style="8" customWidth="1"/>
    <col min="3" max="3" width="27.57031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66</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f>'Vypocty NAFTA'!E8+'Modelovane odlisnosti'!E5</f>
        <v>0</v>
      </c>
      <c r="F5" s="70">
        <f>'Vypocty NAFTA'!F8+'Modelovane odlisnosti'!F5</f>
        <v>0</v>
      </c>
      <c r="G5" s="70">
        <f>'Vypocty NAFTA'!G8+'Modelovane odlisnosti'!G5</f>
        <v>0</v>
      </c>
      <c r="H5" s="70">
        <f>'Vypocty NAFTA'!H8+'Modelovane odlisnosti'!H5</f>
        <v>0</v>
      </c>
      <c r="I5" s="70">
        <f>'Vypocty NAFTA'!I8+'Modelovane odlisnosti'!I5</f>
        <v>0</v>
      </c>
      <c r="J5" s="70">
        <f>'Vypocty NAFTA'!J8+'Modelovane odlisnosti'!J5</f>
        <v>0</v>
      </c>
      <c r="K5" s="70">
        <f>'Vypocty NAFTA'!K8+'Modelovane odlisnosti'!K5</f>
        <v>0</v>
      </c>
      <c r="L5" s="70">
        <f>'Vypocty NAFTA'!L8+'Modelovane odlisnosti'!L5</f>
        <v>0</v>
      </c>
      <c r="M5" s="70">
        <f>'Vypocty NAFTA'!M8+'Modelovane odlisnosti'!M5</f>
        <v>0</v>
      </c>
      <c r="N5" s="70">
        <f>'Vypocty NAFTA'!N8+'Modelovane odlisnosti'!N5</f>
        <v>0</v>
      </c>
      <c r="O5" s="49"/>
    </row>
    <row r="6" spans="2:15" s="9" customFormat="1">
      <c r="B6" s="55" t="s">
        <v>20</v>
      </c>
      <c r="C6" s="46" t="s">
        <v>51</v>
      </c>
      <c r="D6" s="47"/>
      <c r="E6" s="70">
        <f>'Vypocty NAFTA'!E9+'Modelovane odlisnosti'!E6</f>
        <v>0</v>
      </c>
      <c r="F6" s="70">
        <f>'Vypocty NAFTA'!F9+'Modelovane odlisnosti'!F6</f>
        <v>-1000000</v>
      </c>
      <c r="G6" s="70">
        <f>'Vypocty NAFTA'!G9+'Modelovane odlisnosti'!G6</f>
        <v>-1000000</v>
      </c>
      <c r="H6" s="70">
        <f>'Vypocty NAFTA'!H9+'Modelovane odlisnosti'!H6</f>
        <v>0</v>
      </c>
      <c r="I6" s="70">
        <f>'Vypocty NAFTA'!I9+'Modelovane odlisnosti'!I6</f>
        <v>0</v>
      </c>
      <c r="J6" s="70">
        <f>'Vypocty NAFTA'!J9+'Modelovane odlisnosti'!J6</f>
        <v>0</v>
      </c>
      <c r="K6" s="70">
        <f>'Vypocty NAFTA'!K9+'Modelovane odlisnosti'!K6</f>
        <v>0</v>
      </c>
      <c r="L6" s="70">
        <f>'Vypocty NAFTA'!L9+'Modelovane odlisnosti'!L6</f>
        <v>0</v>
      </c>
      <c r="M6" s="70">
        <f>'Vypocty NAFTA'!M9+'Modelovane odlisnosti'!M6</f>
        <v>0</v>
      </c>
      <c r="N6" s="70">
        <f>'Vypocty NAFTA'!N9+'Modelovane odlisnosti'!N6</f>
        <v>0</v>
      </c>
      <c r="O6" s="49"/>
    </row>
    <row r="7" spans="2:15" s="9" customFormat="1">
      <c r="B7" s="55" t="s">
        <v>21</v>
      </c>
      <c r="C7" s="46" t="s">
        <v>52</v>
      </c>
      <c r="D7" s="47"/>
      <c r="E7" s="70" t="e">
        <f>'Vypocty NAFTA'!#REF!+'Modelovane odlisnosti'!E7</f>
        <v>#REF!</v>
      </c>
      <c r="F7" s="70" t="e">
        <f>'Vypocty NAFTA'!#REF!+'Modelovane odlisnosti'!F7</f>
        <v>#REF!</v>
      </c>
      <c r="G7" s="70" t="e">
        <f>'Vypocty NAFTA'!#REF!+'Modelovane odlisnosti'!G7</f>
        <v>#REF!</v>
      </c>
      <c r="H7" s="70" t="e">
        <f>'Vypocty NAFTA'!#REF!+'Modelovane odlisnosti'!H7</f>
        <v>#REF!</v>
      </c>
      <c r="I7" s="70" t="e">
        <f>'Vypocty NAFTA'!#REF!+'Modelovane odlisnosti'!I7</f>
        <v>#REF!</v>
      </c>
      <c r="J7" s="70" t="e">
        <f>'Vypocty NAFTA'!#REF!+'Modelovane odlisnosti'!J7</f>
        <v>#REF!</v>
      </c>
      <c r="K7" s="70" t="e">
        <f>'Vypocty NAFTA'!#REF!+'Modelovane odlisnosti'!K7</f>
        <v>#REF!</v>
      </c>
      <c r="L7" s="70" t="e">
        <f>'Vypocty NAFTA'!#REF!+'Modelovane odlisnosti'!L7</f>
        <v>#REF!</v>
      </c>
      <c r="M7" s="70" t="e">
        <f>'Vypocty NAFTA'!#REF!+'Modelovane odlisnosti'!M7</f>
        <v>#REF!</v>
      </c>
      <c r="N7" s="70" t="e">
        <f>'Vypocty NAFTA'!#REF!+'Modelovane odlisnosti'!N7</f>
        <v>#REF!</v>
      </c>
      <c r="O7" s="49"/>
    </row>
    <row r="8" spans="2:15" s="9" customFormat="1">
      <c r="B8" s="55">
        <v>12</v>
      </c>
      <c r="C8" s="46" t="s">
        <v>5</v>
      </c>
      <c r="D8" s="47"/>
      <c r="E8" s="70">
        <f>'Vypocty NAFTA'!E11+'Modelovane odlisnosti'!E8</f>
        <v>0</v>
      </c>
      <c r="F8" s="70">
        <f>'Vypocty NAFTA'!F11+'Modelovane odlisnosti'!F8</f>
        <v>0</v>
      </c>
      <c r="G8" s="70">
        <f>'Vypocty NAFTA'!G11+'Modelovane odlisnosti'!G8</f>
        <v>0</v>
      </c>
      <c r="H8" s="70">
        <f>'Vypocty NAFTA'!H11+'Modelovane odlisnosti'!H8</f>
        <v>0</v>
      </c>
      <c r="I8" s="70">
        <f>'Vypocty NAFTA'!I11+'Modelovane odlisnosti'!I8</f>
        <v>0</v>
      </c>
      <c r="J8" s="70">
        <f>'Vypocty NAFTA'!J11+'Modelovane odlisnosti'!J8</f>
        <v>0</v>
      </c>
      <c r="K8" s="70">
        <f>'Vypocty NAFTA'!K11+'Modelovane odlisnosti'!K8</f>
        <v>0</v>
      </c>
      <c r="L8" s="70">
        <f>'Vypocty NAFTA'!L11+'Modelovane odlisnosti'!L8</f>
        <v>0</v>
      </c>
      <c r="M8" s="70">
        <f>'Vypocty NAFTA'!M11+'Modelovane odlisnosti'!M8</f>
        <v>0</v>
      </c>
      <c r="N8" s="70">
        <f>'Vypocty NAFTA'!N11+'Modelovane odlisnosti'!N8</f>
        <v>0</v>
      </c>
      <c r="O8" s="49"/>
    </row>
    <row r="9" spans="2:15" s="9" customFormat="1">
      <c r="B9" s="55">
        <v>13</v>
      </c>
      <c r="C9" s="46" t="s">
        <v>6</v>
      </c>
      <c r="D9" s="47"/>
      <c r="E9" s="70">
        <f>'Vypocty NAFTA'!E12+'Modelovane odlisnosti'!E9</f>
        <v>0</v>
      </c>
      <c r="F9" s="70">
        <f>'Vypocty NAFTA'!F12+'Modelovane odlisnosti'!F9</f>
        <v>0</v>
      </c>
      <c r="G9" s="70">
        <f>'Vypocty NAFTA'!G12+'Modelovane odlisnosti'!G9</f>
        <v>0</v>
      </c>
      <c r="H9" s="70">
        <f>'Vypocty NAFTA'!H12+'Modelovane odlisnosti'!H9</f>
        <v>0</v>
      </c>
      <c r="I9" s="70">
        <f>'Vypocty NAFTA'!I12+'Modelovane odlisnosti'!I9</f>
        <v>0</v>
      </c>
      <c r="J9" s="70">
        <f>'Vypocty NAFTA'!J12+'Modelovane odlisnosti'!J9</f>
        <v>0</v>
      </c>
      <c r="K9" s="70">
        <f>'Vypocty NAFTA'!K12+'Modelovane odlisnosti'!K9</f>
        <v>0</v>
      </c>
      <c r="L9" s="70">
        <f>'Vypocty NAFTA'!L12+'Modelovane odlisnosti'!L9</f>
        <v>0</v>
      </c>
      <c r="M9" s="70">
        <f>'Vypocty NAFTA'!M12+'Modelovane odlisnosti'!M9</f>
        <v>0</v>
      </c>
      <c r="N9" s="70">
        <f>'Vypocty NAFTA'!N12+'Modelovane odlisnosti'!N9</f>
        <v>0</v>
      </c>
      <c r="O9" s="49"/>
    </row>
    <row r="10" spans="2:15" s="9" customFormat="1">
      <c r="B10" s="55" t="s">
        <v>25</v>
      </c>
      <c r="C10" s="46" t="s">
        <v>53</v>
      </c>
      <c r="D10" s="47"/>
      <c r="E10" s="70">
        <f>'Vypocty NAFTA'!E13+'Modelovane odlisnosti'!E10</f>
        <v>0</v>
      </c>
      <c r="F10" s="70">
        <f>'Vypocty NAFTA'!F13+'Modelovane odlisnosti'!F10</f>
        <v>0</v>
      </c>
      <c r="G10" s="70">
        <f>'Vypocty NAFTA'!G13+'Modelovane odlisnosti'!G10</f>
        <v>0</v>
      </c>
      <c r="H10" s="70">
        <f>'Vypocty NAFTA'!H13+'Modelovane odlisnosti'!H10</f>
        <v>0</v>
      </c>
      <c r="I10" s="70">
        <f>'Vypocty NAFTA'!I13+'Modelovane odlisnosti'!I10</f>
        <v>0</v>
      </c>
      <c r="J10" s="70">
        <f>'Vypocty NAFTA'!J13+'Modelovane odlisnosti'!J10</f>
        <v>0</v>
      </c>
      <c r="K10" s="70">
        <f>'Vypocty NAFTA'!K13+'Modelovane odlisnosti'!K10</f>
        <v>0</v>
      </c>
      <c r="L10" s="70">
        <f>'Vypocty NAFTA'!L13+'Modelovane odlisnosti'!L10</f>
        <v>0</v>
      </c>
      <c r="M10" s="70">
        <f>'Vypocty NAFTA'!M13+'Modelovane odlisnosti'!M10</f>
        <v>0</v>
      </c>
      <c r="N10" s="70">
        <f>'Vypocty NAFTA'!N13+'Modelovane odlisnosti'!N10</f>
        <v>0</v>
      </c>
      <c r="O10" s="49"/>
    </row>
    <row r="11" spans="2:15" s="9" customFormat="1">
      <c r="B11" s="55" t="s">
        <v>26</v>
      </c>
      <c r="C11" s="46" t="s">
        <v>54</v>
      </c>
      <c r="D11" s="47"/>
      <c r="E11" s="70">
        <f>'Vypocty NAFTA'!E14+'Modelovane odlisnosti'!E11</f>
        <v>0</v>
      </c>
      <c r="F11" s="70">
        <f>'Vypocty NAFTA'!F14+'Modelovane odlisnosti'!F11</f>
        <v>0</v>
      </c>
      <c r="G11" s="70">
        <f>'Vypocty NAFTA'!G14+'Modelovane odlisnosti'!G11</f>
        <v>0</v>
      </c>
      <c r="H11" s="70">
        <f>'Vypocty NAFTA'!H14+'Modelovane odlisnosti'!H11</f>
        <v>0</v>
      </c>
      <c r="I11" s="70">
        <f>'Vypocty NAFTA'!I14+'Modelovane odlisnosti'!I11</f>
        <v>0</v>
      </c>
      <c r="J11" s="70">
        <f>'Vypocty NAFTA'!J14+'Modelovane odlisnosti'!J11</f>
        <v>0</v>
      </c>
      <c r="K11" s="70">
        <f>'Vypocty NAFTA'!K14+'Modelovane odlisnosti'!K11</f>
        <v>0</v>
      </c>
      <c r="L11" s="70">
        <f>'Vypocty NAFTA'!L14+'Modelovane odlisnosti'!L11</f>
        <v>0</v>
      </c>
      <c r="M11" s="70">
        <f>'Vypocty NAFTA'!M14+'Modelovane odlisnosti'!M11</f>
        <v>0</v>
      </c>
      <c r="N11" s="70">
        <f>'Vypocty NAFTA'!N14+'Modelovane odlisnosti'!N11</f>
        <v>0</v>
      </c>
      <c r="O11" s="49"/>
    </row>
    <row r="12" spans="2:15" s="9" customFormat="1">
      <c r="B12" s="55">
        <v>15</v>
      </c>
      <c r="C12" s="46" t="s">
        <v>39</v>
      </c>
      <c r="D12" s="47"/>
      <c r="E12" s="70">
        <f>'Vypocty NAFTA'!E15+'Modelovane odlisnosti'!E12</f>
        <v>0</v>
      </c>
      <c r="F12" s="70">
        <f>'Vypocty NAFTA'!F15+'Modelovane odlisnosti'!F12</f>
        <v>0</v>
      </c>
      <c r="G12" s="70">
        <f>'Vypocty NAFTA'!G15+'Modelovane odlisnosti'!G12</f>
        <v>0</v>
      </c>
      <c r="H12" s="70">
        <f>'Vypocty NAFTA'!H15+'Modelovane odlisnosti'!H12</f>
        <v>0</v>
      </c>
      <c r="I12" s="70">
        <f>'Vypocty NAFTA'!I15+'Modelovane odlisnosti'!I12</f>
        <v>0</v>
      </c>
      <c r="J12" s="70">
        <f>'Vypocty NAFTA'!J15+'Modelovane odlisnosti'!J12</f>
        <v>0</v>
      </c>
      <c r="K12" s="70">
        <f>'Vypocty NAFTA'!K15+'Modelovane odlisnosti'!K12</f>
        <v>0</v>
      </c>
      <c r="L12" s="70">
        <f>'Vypocty NAFTA'!L15+'Modelovane odlisnosti'!L12</f>
        <v>0</v>
      </c>
      <c r="M12" s="70">
        <f>'Vypocty NAFTA'!M15+'Modelovane odlisnosti'!M12</f>
        <v>0</v>
      </c>
      <c r="N12" s="70">
        <f>'Vypocty NAFTA'!N15+'Modelovane odlisnosti'!N12</f>
        <v>0</v>
      </c>
      <c r="O12" s="49"/>
    </row>
    <row r="13" spans="2:15" s="9" customFormat="1">
      <c r="B13" s="55" t="s">
        <v>27</v>
      </c>
      <c r="C13" s="46" t="s">
        <v>55</v>
      </c>
      <c r="D13" s="47"/>
      <c r="E13" s="70">
        <f>'Vypocty NAFTA'!E16+'Modelovane odlisnosti'!E13</f>
        <v>0</v>
      </c>
      <c r="F13" s="70">
        <f>'Vypocty NAFTA'!F16+'Modelovane odlisnosti'!F13</f>
        <v>0</v>
      </c>
      <c r="G13" s="70">
        <f>'Vypocty NAFTA'!G16+'Modelovane odlisnosti'!G13</f>
        <v>0</v>
      </c>
      <c r="H13" s="70">
        <f>'Vypocty NAFTA'!H16+'Modelovane odlisnosti'!H13</f>
        <v>0</v>
      </c>
      <c r="I13" s="70">
        <f>'Vypocty NAFTA'!I16+'Modelovane odlisnosti'!I13</f>
        <v>0</v>
      </c>
      <c r="J13" s="70">
        <f>'Vypocty NAFTA'!J16+'Modelovane odlisnosti'!J13</f>
        <v>0</v>
      </c>
      <c r="K13" s="70">
        <f>'Vypocty NAFTA'!K16+'Modelovane odlisnosti'!K13</f>
        <v>0</v>
      </c>
      <c r="L13" s="70">
        <f>'Vypocty NAFTA'!L16+'Modelovane odlisnosti'!L13</f>
        <v>0</v>
      </c>
      <c r="M13" s="70">
        <f>'Vypocty NAFTA'!M16+'Modelovane odlisnosti'!M13</f>
        <v>0</v>
      </c>
      <c r="N13" s="70">
        <f>'Vypocty NAFTA'!N16+'Modelovane odlisnosti'!N13</f>
        <v>0</v>
      </c>
      <c r="O13" s="49"/>
    </row>
    <row r="14" spans="2:15" s="9" customFormat="1">
      <c r="B14" s="55" t="s">
        <v>28</v>
      </c>
      <c r="C14" s="46" t="s">
        <v>56</v>
      </c>
      <c r="D14" s="47"/>
      <c r="E14" s="70">
        <f>'Vypocty NAFTA'!E17+'Modelovane odlisnosti'!E14</f>
        <v>0</v>
      </c>
      <c r="F14" s="70">
        <f>'Vypocty NAFTA'!F17+'Modelovane odlisnosti'!F14</f>
        <v>0</v>
      </c>
      <c r="G14" s="70">
        <f>'Vypocty NAFTA'!G17+'Modelovane odlisnosti'!G14</f>
        <v>0</v>
      </c>
      <c r="H14" s="70">
        <f>'Vypocty NAFTA'!H17+'Modelovane odlisnosti'!H14</f>
        <v>0</v>
      </c>
      <c r="I14" s="70">
        <f>'Vypocty NAFTA'!I17+'Modelovane odlisnosti'!I14</f>
        <v>0</v>
      </c>
      <c r="J14" s="70">
        <f>'Vypocty NAFTA'!J17+'Modelovane odlisnosti'!J14</f>
        <v>0</v>
      </c>
      <c r="K14" s="70">
        <f>'Vypocty NAFTA'!K17+'Modelovane odlisnosti'!K14</f>
        <v>0</v>
      </c>
      <c r="L14" s="70">
        <f>'Vypocty NAFTA'!L17+'Modelovane odlisnosti'!L14</f>
        <v>0</v>
      </c>
      <c r="M14" s="70">
        <f>'Vypocty NAFTA'!M17+'Modelovane odlisnosti'!M14</f>
        <v>0</v>
      </c>
      <c r="N14" s="70">
        <f>'Vypocty NAFTA'!N17+'Modelovane odlisnosti'!N14</f>
        <v>0</v>
      </c>
      <c r="O14" s="49"/>
    </row>
    <row r="15" spans="2:15" s="9" customFormat="1">
      <c r="B15" s="55" t="s">
        <v>37</v>
      </c>
      <c r="C15" s="46" t="s">
        <v>57</v>
      </c>
      <c r="D15" s="47"/>
      <c r="E15" s="70">
        <f>'Vypocty NAFTA'!E18+'Modelovane odlisnosti'!E15</f>
        <v>0</v>
      </c>
      <c r="F15" s="70">
        <f>'Vypocty NAFTA'!F18+'Modelovane odlisnosti'!F15</f>
        <v>0</v>
      </c>
      <c r="G15" s="70">
        <f>'Vypocty NAFTA'!G18+'Modelovane odlisnosti'!G15</f>
        <v>0</v>
      </c>
      <c r="H15" s="70">
        <f>'Vypocty NAFTA'!H18+'Modelovane odlisnosti'!H15</f>
        <v>0</v>
      </c>
      <c r="I15" s="70">
        <f>'Vypocty NAFTA'!I18+'Modelovane odlisnosti'!I15</f>
        <v>0</v>
      </c>
      <c r="J15" s="70">
        <f>'Vypocty NAFTA'!J18+'Modelovane odlisnosti'!J15</f>
        <v>0</v>
      </c>
      <c r="K15" s="70">
        <f>'Vypocty NAFTA'!K18+'Modelovane odlisnosti'!K15</f>
        <v>0</v>
      </c>
      <c r="L15" s="70">
        <f>'Vypocty NAFTA'!L18+'Modelovane odlisnosti'!L15</f>
        <v>0</v>
      </c>
      <c r="M15" s="70">
        <f>'Vypocty NAFTA'!M18+'Modelovane odlisnosti'!M15</f>
        <v>0</v>
      </c>
      <c r="N15" s="70">
        <f>'Vypocty NAFTA'!N18+'Modelovane odlisnosti'!N15</f>
        <v>0</v>
      </c>
      <c r="O15" s="49"/>
    </row>
    <row r="16" spans="2:15" s="9" customFormat="1">
      <c r="B16" s="55" t="s">
        <v>38</v>
      </c>
      <c r="C16" s="46" t="s">
        <v>58</v>
      </c>
      <c r="D16" s="47"/>
      <c r="E16" s="70">
        <f>'Vypocty NAFTA'!E19+'Modelovane odlisnosti'!E16</f>
        <v>0</v>
      </c>
      <c r="F16" s="70">
        <f>'Vypocty NAFTA'!F19+'Modelovane odlisnosti'!F16</f>
        <v>0</v>
      </c>
      <c r="G16" s="70">
        <f>'Vypocty NAFTA'!G19+'Modelovane odlisnosti'!G16</f>
        <v>0</v>
      </c>
      <c r="H16" s="70">
        <f>'Vypocty NAFTA'!H19+'Modelovane odlisnosti'!H16</f>
        <v>0</v>
      </c>
      <c r="I16" s="70">
        <f>'Vypocty NAFTA'!I19+'Modelovane odlisnosti'!I16</f>
        <v>0</v>
      </c>
      <c r="J16" s="70">
        <f>'Vypocty NAFTA'!J19+'Modelovane odlisnosti'!J16</f>
        <v>0</v>
      </c>
      <c r="K16" s="70">
        <f>'Vypocty NAFTA'!K19+'Modelovane odlisnosti'!K16</f>
        <v>0</v>
      </c>
      <c r="L16" s="70">
        <f>'Vypocty NAFTA'!L19+'Modelovane odlisnosti'!L16</f>
        <v>0</v>
      </c>
      <c r="M16" s="70">
        <f>'Vypocty NAFTA'!M19+'Modelovane odlisnosti'!M16</f>
        <v>0</v>
      </c>
      <c r="N16" s="70">
        <f>'Vypocty NAFTA'!N19+'Modelovane odlisnosti'!N16</f>
        <v>0</v>
      </c>
      <c r="O16" s="49"/>
    </row>
    <row r="17" spans="2:15" s="9" customFormat="1">
      <c r="B17" s="55">
        <v>18</v>
      </c>
      <c r="C17" s="46" t="s">
        <v>10</v>
      </c>
      <c r="D17" s="47"/>
      <c r="E17" s="70">
        <f>'Vypocty NAFTA'!E20+'Modelovane odlisnosti'!E17</f>
        <v>0</v>
      </c>
      <c r="F17" s="70">
        <f>'Vypocty NAFTA'!F20+'Modelovane odlisnosti'!F17</f>
        <v>0</v>
      </c>
      <c r="G17" s="70">
        <f>'Vypocty NAFTA'!G20+'Modelovane odlisnosti'!G17</f>
        <v>0</v>
      </c>
      <c r="H17" s="70">
        <f>'Vypocty NAFTA'!H20+'Modelovane odlisnosti'!H17</f>
        <v>0</v>
      </c>
      <c r="I17" s="70">
        <f>'Vypocty NAFTA'!I20+'Modelovane odlisnosti'!I17</f>
        <v>0</v>
      </c>
      <c r="J17" s="70">
        <f>'Vypocty NAFTA'!J20+'Modelovane odlisnosti'!J17</f>
        <v>0</v>
      </c>
      <c r="K17" s="70">
        <f>'Vypocty NAFTA'!K20+'Modelovane odlisnosti'!K17</f>
        <v>0</v>
      </c>
      <c r="L17" s="70">
        <f>'Vypocty NAFTA'!L20+'Modelovane odlisnosti'!L17</f>
        <v>0</v>
      </c>
      <c r="M17" s="70">
        <f>'Vypocty NAFTA'!M20+'Modelovane odlisnosti'!M17</f>
        <v>0</v>
      </c>
      <c r="N17" s="70">
        <f>'Vypocty NAFTA'!N20+'Modelovane odlisnosti'!N17</f>
        <v>0</v>
      </c>
      <c r="O17" s="49"/>
    </row>
    <row r="18" spans="2:15" s="9" customFormat="1">
      <c r="B18" s="55">
        <v>19</v>
      </c>
      <c r="C18" s="46" t="s">
        <v>11</v>
      </c>
      <c r="D18" s="47"/>
      <c r="E18" s="70">
        <f>'Vypocty NAFTA'!E21+'Modelovane odlisnosti'!E18</f>
        <v>0</v>
      </c>
      <c r="F18" s="70">
        <f>'Vypocty NAFTA'!F21+'Modelovane odlisnosti'!F18</f>
        <v>0</v>
      </c>
      <c r="G18" s="70">
        <f>'Vypocty NAFTA'!G21+'Modelovane odlisnosti'!G18</f>
        <v>0</v>
      </c>
      <c r="H18" s="70">
        <f>'Vypocty NAFTA'!H21+'Modelovane odlisnosti'!H18</f>
        <v>0</v>
      </c>
      <c r="I18" s="70">
        <f>'Vypocty NAFTA'!I21+'Modelovane odlisnosti'!I18</f>
        <v>0</v>
      </c>
      <c r="J18" s="70">
        <f>'Vypocty NAFTA'!J21+'Modelovane odlisnosti'!J18</f>
        <v>0</v>
      </c>
      <c r="K18" s="70">
        <f>'Vypocty NAFTA'!K21+'Modelovane odlisnosti'!K18</f>
        <v>0</v>
      </c>
      <c r="L18" s="70">
        <f>'Vypocty NAFTA'!L21+'Modelovane odlisnosti'!L18</f>
        <v>0</v>
      </c>
      <c r="M18" s="70">
        <f>'Vypocty NAFTA'!M21+'Modelovane odlisnosti'!M18</f>
        <v>0</v>
      </c>
      <c r="N18" s="70">
        <f>'Vypocty NAFTA'!N21+'Modelovane odlisnosti'!N18</f>
        <v>0</v>
      </c>
      <c r="O18" s="49"/>
    </row>
    <row r="19" spans="2:15" s="9" customFormat="1">
      <c r="B19" s="55">
        <v>20</v>
      </c>
      <c r="C19" s="46" t="s">
        <v>12</v>
      </c>
      <c r="D19" s="47"/>
      <c r="E19" s="70">
        <f>'Vypocty NAFTA'!E22+'Modelovane odlisnosti'!E19</f>
        <v>0</v>
      </c>
      <c r="F19" s="70">
        <f>'Vypocty NAFTA'!F22+'Modelovane odlisnosti'!F19</f>
        <v>0</v>
      </c>
      <c r="G19" s="70">
        <f>'Vypocty NAFTA'!G22+'Modelovane odlisnosti'!G19</f>
        <v>0</v>
      </c>
      <c r="H19" s="70">
        <f>'Vypocty NAFTA'!H22+'Modelovane odlisnosti'!H19</f>
        <v>0</v>
      </c>
      <c r="I19" s="70">
        <f>'Vypocty NAFTA'!I22+'Modelovane odlisnosti'!I19</f>
        <v>0</v>
      </c>
      <c r="J19" s="70">
        <f>'Vypocty NAFTA'!J22+'Modelovane odlisnosti'!J19</f>
        <v>0</v>
      </c>
      <c r="K19" s="70">
        <f>'Vypocty NAFTA'!K22+'Modelovane odlisnosti'!K19</f>
        <v>0</v>
      </c>
      <c r="L19" s="70">
        <f>'Vypocty NAFTA'!L22+'Modelovane odlisnosti'!L19</f>
        <v>0</v>
      </c>
      <c r="M19" s="70">
        <f>'Vypocty NAFTA'!M22+'Modelovane odlisnosti'!M19</f>
        <v>0</v>
      </c>
      <c r="N19" s="70">
        <f>'Vypocty NAFTA'!N22+'Modelovane odlisnosti'!N19</f>
        <v>0</v>
      </c>
      <c r="O19" s="49"/>
    </row>
    <row r="20" spans="2:15" s="9" customFormat="1">
      <c r="B20" s="55">
        <v>21</v>
      </c>
      <c r="C20" s="46" t="s">
        <v>13</v>
      </c>
      <c r="D20" s="47"/>
      <c r="E20" s="70">
        <f>'Vypocty NAFTA'!E23+'Modelovane odlisnosti'!E20</f>
        <v>0</v>
      </c>
      <c r="F20" s="70">
        <f>'Vypocty NAFTA'!F23+'Modelovane odlisnosti'!F20</f>
        <v>0</v>
      </c>
      <c r="G20" s="70">
        <f>'Vypocty NAFTA'!G23+'Modelovane odlisnosti'!G20</f>
        <v>0</v>
      </c>
      <c r="H20" s="70">
        <f>'Vypocty NAFTA'!H23+'Modelovane odlisnosti'!H20</f>
        <v>0</v>
      </c>
      <c r="I20" s="70">
        <f>'Vypocty NAFTA'!I23+'Modelovane odlisnosti'!I20</f>
        <v>0</v>
      </c>
      <c r="J20" s="70">
        <f>'Vypocty NAFTA'!J23+'Modelovane odlisnosti'!J20</f>
        <v>0</v>
      </c>
      <c r="K20" s="70">
        <f>'Vypocty NAFTA'!K23+'Modelovane odlisnosti'!K20</f>
        <v>0</v>
      </c>
      <c r="L20" s="70">
        <f>'Vypocty NAFTA'!L23+'Modelovane odlisnosti'!L20</f>
        <v>0</v>
      </c>
      <c r="M20" s="70">
        <f>'Vypocty NAFTA'!M23+'Modelovane odlisnosti'!M20</f>
        <v>0</v>
      </c>
      <c r="N20" s="70">
        <f>'Vypocty NAFTA'!N23+'Modelovane odlisnosti'!N20</f>
        <v>0</v>
      </c>
      <c r="O20" s="49"/>
    </row>
    <row r="21" spans="2:15" s="9" customFormat="1">
      <c r="B21" s="55">
        <v>22</v>
      </c>
      <c r="C21" s="46" t="s">
        <v>14</v>
      </c>
      <c r="D21" s="47"/>
      <c r="E21" s="70">
        <f>'Vypocty NAFTA'!E24+'Modelovane odlisnosti'!E21</f>
        <v>0</v>
      </c>
      <c r="F21" s="70">
        <f>'Vypocty NAFTA'!F24+'Modelovane odlisnosti'!F21</f>
        <v>0</v>
      </c>
      <c r="G21" s="70">
        <f>'Vypocty NAFTA'!G24+'Modelovane odlisnosti'!G21</f>
        <v>0</v>
      </c>
      <c r="H21" s="70">
        <f>'Vypocty NAFTA'!H24+'Modelovane odlisnosti'!H21</f>
        <v>0</v>
      </c>
      <c r="I21" s="70">
        <f>'Vypocty NAFTA'!I24+'Modelovane odlisnosti'!I21</f>
        <v>0</v>
      </c>
      <c r="J21" s="70">
        <f>'Vypocty NAFTA'!J24+'Modelovane odlisnosti'!J21</f>
        <v>0</v>
      </c>
      <c r="K21" s="70">
        <f>'Vypocty NAFTA'!K24+'Modelovane odlisnosti'!K21</f>
        <v>0</v>
      </c>
      <c r="L21" s="70">
        <f>'Vypocty NAFTA'!L24+'Modelovane odlisnosti'!L21</f>
        <v>0</v>
      </c>
      <c r="M21" s="70">
        <f>'Vypocty NAFTA'!M24+'Modelovane odlisnosti'!M21</f>
        <v>0</v>
      </c>
      <c r="N21" s="70">
        <f>'Vypocty NAFTA'!N24+'Modelovane odlisnosti'!N21</f>
        <v>0</v>
      </c>
      <c r="O21" s="49"/>
    </row>
    <row r="22" spans="2:15" s="9" customFormat="1">
      <c r="B22" s="55">
        <v>23</v>
      </c>
      <c r="C22" s="46" t="s">
        <v>15</v>
      </c>
      <c r="D22" s="47"/>
      <c r="E22" s="70">
        <f>'Vypocty NAFTA'!E25+'Modelovane odlisnosti'!E22</f>
        <v>0</v>
      </c>
      <c r="F22" s="70">
        <f>'Vypocty NAFTA'!F25+'Modelovane odlisnosti'!F22</f>
        <v>0</v>
      </c>
      <c r="G22" s="70">
        <f>'Vypocty NAFTA'!G25+'Modelovane odlisnosti'!G22</f>
        <v>0</v>
      </c>
      <c r="H22" s="70">
        <f>'Vypocty NAFTA'!H25+'Modelovane odlisnosti'!H22</f>
        <v>0</v>
      </c>
      <c r="I22" s="70">
        <f>'Vypocty NAFTA'!I25+'Modelovane odlisnosti'!I22</f>
        <v>0</v>
      </c>
      <c r="J22" s="70">
        <f>'Vypocty NAFTA'!J25+'Modelovane odlisnosti'!J22</f>
        <v>0</v>
      </c>
      <c r="K22" s="70">
        <f>'Vypocty NAFTA'!K25+'Modelovane odlisnosti'!K22</f>
        <v>0</v>
      </c>
      <c r="L22" s="70">
        <f>'Vypocty NAFTA'!L25+'Modelovane odlisnosti'!L22</f>
        <v>0</v>
      </c>
      <c r="M22" s="70">
        <f>'Vypocty NAFTA'!M25+'Modelovane odlisnosti'!M22</f>
        <v>0</v>
      </c>
      <c r="N22" s="70">
        <f>'Vypocty NAFTA'!N25+'Modelovane odlisnosti'!N22</f>
        <v>0</v>
      </c>
      <c r="O22" s="49"/>
    </row>
    <row r="23" spans="2:15" s="9" customFormat="1">
      <c r="B23" s="55">
        <v>24</v>
      </c>
      <c r="C23" s="46" t="s">
        <v>16</v>
      </c>
      <c r="D23" s="47"/>
      <c r="E23" s="70">
        <f>'Vypocty NAFTA'!E26+'Modelovane odlisnosti'!E23</f>
        <v>0</v>
      </c>
      <c r="F23" s="70">
        <f>'Vypocty NAFTA'!F26+'Modelovane odlisnosti'!F23</f>
        <v>0</v>
      </c>
      <c r="G23" s="70">
        <f>'Vypocty NAFTA'!G26+'Modelovane odlisnosti'!G23</f>
        <v>0</v>
      </c>
      <c r="H23" s="70">
        <f>'Vypocty NAFTA'!H26+'Modelovane odlisnosti'!H23</f>
        <v>0</v>
      </c>
      <c r="I23" s="70">
        <f>'Vypocty NAFTA'!I26+'Modelovane odlisnosti'!I23</f>
        <v>0</v>
      </c>
      <c r="J23" s="70">
        <f>'Vypocty NAFTA'!J26+'Modelovane odlisnosti'!J23</f>
        <v>0</v>
      </c>
      <c r="K23" s="70">
        <f>'Vypocty NAFTA'!K26+'Modelovane odlisnosti'!K23</f>
        <v>0</v>
      </c>
      <c r="L23" s="70">
        <f>'Vypocty NAFTA'!L26+'Modelovane odlisnosti'!L23</f>
        <v>0</v>
      </c>
      <c r="M23" s="70">
        <f>'Vypocty NAFTA'!M26+'Modelovane odlisnosti'!M23</f>
        <v>0</v>
      </c>
      <c r="N23" s="70">
        <f>'Vypocty NAFTA'!N26+'Modelovane odlisnosti'!N23</f>
        <v>0</v>
      </c>
      <c r="O23" s="49"/>
    </row>
    <row r="24" spans="2:15" s="9" customFormat="1">
      <c r="B24" s="55">
        <v>25</v>
      </c>
      <c r="C24" s="46" t="s">
        <v>17</v>
      </c>
      <c r="D24" s="47"/>
      <c r="E24" s="70">
        <f>'Vypocty NAFTA'!E27+'Modelovane odlisnosti'!E24</f>
        <v>0</v>
      </c>
      <c r="F24" s="70">
        <f>'Vypocty NAFTA'!F27+'Modelovane odlisnosti'!F24</f>
        <v>0</v>
      </c>
      <c r="G24" s="70">
        <f>'Vypocty NAFTA'!G27+'Modelovane odlisnosti'!G24</f>
        <v>0</v>
      </c>
      <c r="H24" s="70">
        <f>'Vypocty NAFTA'!H27+'Modelovane odlisnosti'!H24</f>
        <v>0</v>
      </c>
      <c r="I24" s="70">
        <f>'Vypocty NAFTA'!I27+'Modelovane odlisnosti'!I24</f>
        <v>0</v>
      </c>
      <c r="J24" s="70">
        <f>'Vypocty NAFTA'!J27+'Modelovane odlisnosti'!J24</f>
        <v>0</v>
      </c>
      <c r="K24" s="70">
        <f>'Vypocty NAFTA'!K27+'Modelovane odlisnosti'!K24</f>
        <v>0</v>
      </c>
      <c r="L24" s="70">
        <f>'Vypocty NAFTA'!L27+'Modelovane odlisnosti'!L24</f>
        <v>0</v>
      </c>
      <c r="M24" s="70">
        <f>'Vypocty NAFTA'!M27+'Modelovane odlisnosti'!M24</f>
        <v>0</v>
      </c>
      <c r="N24" s="70">
        <f>'Vypocty NAFTA'!N27+'Modelovane odlisnosti'!N24</f>
        <v>0</v>
      </c>
      <c r="O24" s="49"/>
    </row>
    <row r="25" spans="2:15" s="9" customFormat="1">
      <c r="B25" s="66"/>
      <c r="C25" s="46" t="s">
        <v>78</v>
      </c>
      <c r="D25" s="47"/>
      <c r="E25" s="70">
        <f>'Vypocty NAFTA'!E29+'Modelovane odlisnosti'!E25</f>
        <v>0</v>
      </c>
      <c r="F25" s="70">
        <f>'Vypocty NAFTA'!F29+'Modelovane odlisnosti'!F25</f>
        <v>0</v>
      </c>
      <c r="G25" s="70">
        <f>'Vypocty NAFTA'!G29+'Modelovane odlisnosti'!G25</f>
        <v>0</v>
      </c>
      <c r="H25" s="70">
        <f>'Vypocty NAFTA'!H29+'Modelovane odlisnosti'!H25</f>
        <v>0</v>
      </c>
      <c r="I25" s="70">
        <f>'Vypocty NAFTA'!I29+'Modelovane odlisnosti'!I25</f>
        <v>0</v>
      </c>
      <c r="J25" s="70">
        <f>'Vypocty NAFTA'!J29+'Modelovane odlisnosti'!J25</f>
        <v>0</v>
      </c>
      <c r="K25" s="70">
        <f>'Vypocty NAFTA'!K29+'Modelovane odlisnosti'!K25</f>
        <v>0</v>
      </c>
      <c r="L25" s="70">
        <f>'Vypocty NAFTA'!L29+'Modelovane odlisnosti'!L25</f>
        <v>0</v>
      </c>
      <c r="M25" s="70">
        <f>'Vypocty NAFTA'!M29+'Modelovane odlisnosti'!M25</f>
        <v>0</v>
      </c>
      <c r="N25" s="70">
        <f>'Vypocty NAFTA'!N29+'Modelovane odlisnosti'!N25</f>
        <v>0</v>
      </c>
      <c r="O25" s="49"/>
    </row>
    <row r="26" spans="2:15" s="9" customFormat="1">
      <c r="B26" s="67"/>
      <c r="C26" s="46" t="s">
        <v>88</v>
      </c>
      <c r="D26" s="47"/>
      <c r="E26" s="58" t="e">
        <f>E27-SUM(E5:E25)</f>
        <v>#REF!</v>
      </c>
      <c r="F26" s="58" t="e">
        <f t="shared" ref="F26:N26" si="1">F27-SUM(F5:F25)</f>
        <v>#REF!</v>
      </c>
      <c r="G26" s="58" t="e">
        <f t="shared" si="1"/>
        <v>#REF!</v>
      </c>
      <c r="H26" s="58" t="e">
        <f t="shared" si="1"/>
        <v>#REF!</v>
      </c>
      <c r="I26" s="58" t="e">
        <f t="shared" si="1"/>
        <v>#REF!</v>
      </c>
      <c r="J26" s="58" t="e">
        <f t="shared" si="1"/>
        <v>#REF!</v>
      </c>
      <c r="K26" s="58" t="e">
        <f t="shared" si="1"/>
        <v>#REF!</v>
      </c>
      <c r="L26" s="58" t="e">
        <f t="shared" si="1"/>
        <v>#REF!</v>
      </c>
      <c r="M26" s="58" t="e">
        <f t="shared" si="1"/>
        <v>#REF!</v>
      </c>
      <c r="N26" s="58" t="e">
        <f t="shared" si="1"/>
        <v>#REF!</v>
      </c>
      <c r="O26" s="49"/>
    </row>
    <row r="27" spans="2:15" s="10" customFormat="1">
      <c r="B27" s="68"/>
      <c r="C27" s="62" t="s">
        <v>87</v>
      </c>
      <c r="D27" s="63"/>
      <c r="E27" s="64" t="e">
        <f>E28*'Vypocty NAFTA'!#REF!</f>
        <v>#REF!</v>
      </c>
      <c r="F27" s="64" t="e">
        <f>F28*'Vypocty NAFTA'!#REF!</f>
        <v>#REF!</v>
      </c>
      <c r="G27" s="64" t="e">
        <f>G28*'Vypocty NAFTA'!#REF!</f>
        <v>#REF!</v>
      </c>
      <c r="H27" s="64" t="e">
        <f>H28*IF($G$46&gt;0,ROUND('Vypocty NAFTA'!#REF!,2),'Vypocty NAFTA'!#REF!)</f>
        <v>#REF!</v>
      </c>
      <c r="I27" s="64" t="e">
        <f>I28*IF($G$46&gt;0,ROUND('Vypocty NAFTA'!#REF!,2),'Vypocty NAFTA'!#REF!)</f>
        <v>#REF!</v>
      </c>
      <c r="J27" s="64" t="e">
        <f>J28*IF($G$46&gt;0,ROUND('Vypocty NAFTA'!#REF!,2),'Vypocty NAFTA'!#REF!)</f>
        <v>#REF!</v>
      </c>
      <c r="K27" s="64" t="e">
        <f>K28*IF($J$46&gt;0,ROUND('Vypocty NAFTA'!#REF!,2),'Vypocty NAFTA'!#REF!)</f>
        <v>#REF!</v>
      </c>
      <c r="L27" s="64" t="e">
        <f>L28*IF($G$46&gt;0,ROUND('Vypocty NAFTA'!#REF!,2),'Vypocty NAFTA'!#REF!)</f>
        <v>#REF!</v>
      </c>
      <c r="M27" s="64" t="e">
        <f>M28*IF($G$46&gt;0,ROUND('Vypocty NAFTA'!#REF!,2),'Vypocty NAFTA'!#REF!)</f>
        <v>#REF!</v>
      </c>
      <c r="N27" s="64" t="e">
        <f>N28*IF($M$46&gt;0,ROUND('Vypocty NAFTA'!#REF!,2),'Vypocty NAFTA'!#REF!)</f>
        <v>#REF!</v>
      </c>
      <c r="O27" s="65"/>
    </row>
    <row r="28" spans="2:15" s="9" customFormat="1">
      <c r="B28" s="67"/>
      <c r="C28" s="46" t="s">
        <v>86</v>
      </c>
      <c r="D28" s="47"/>
      <c r="E28" s="70" t="e">
        <f>'Vypocty NAFTA'!#REF!</f>
        <v>#REF!</v>
      </c>
      <c r="F28" s="70" t="e">
        <f>'Vypocty NAFTA'!#REF!</f>
        <v>#REF!</v>
      </c>
      <c r="G28" s="70" t="e">
        <f>'Vypocty NAFTA'!#REF!</f>
        <v>#REF!</v>
      </c>
      <c r="H28" s="70" t="e">
        <f>'Vypocty NAFTA'!#REF!</f>
        <v>#REF!</v>
      </c>
      <c r="I28" s="70" t="e">
        <f>'Vypocty NAFTA'!#REF!</f>
        <v>#REF!</v>
      </c>
      <c r="J28" s="70" t="e">
        <f>'Vypocty NAFTA'!#REF!</f>
        <v>#REF!</v>
      </c>
      <c r="K28" s="70" t="e">
        <f>'Vypocty NAFTA'!#REF!</f>
        <v>#REF!</v>
      </c>
      <c r="L28" s="70" t="e">
        <f>'Vypocty NAFTA'!#REF!</f>
        <v>#REF!</v>
      </c>
      <c r="M28" s="70" t="e">
        <f>'Vypocty NAFTA'!#REF!</f>
        <v>#REF!</v>
      </c>
      <c r="N28" s="70" t="e">
        <f>'Vypocty NAFTA'!#REF!</f>
        <v>#REF!</v>
      </c>
      <c r="O28" s="49"/>
    </row>
    <row r="29" spans="2:15" s="9" customFormat="1" hidden="1">
      <c r="B29" s="67"/>
      <c r="C29" s="46" t="s">
        <v>60</v>
      </c>
      <c r="D29" s="47"/>
      <c r="E29" s="58"/>
      <c r="F29" s="58"/>
      <c r="G29" s="58"/>
      <c r="H29" s="58"/>
      <c r="I29" s="58"/>
      <c r="J29" s="58"/>
      <c r="K29" s="58"/>
      <c r="L29" s="58"/>
      <c r="M29" s="58"/>
      <c r="N29" s="58"/>
      <c r="O29" s="49"/>
    </row>
    <row r="30" spans="2:15" s="9" customFormat="1" hidden="1">
      <c r="B30" s="67"/>
      <c r="C30" s="46" t="s">
        <v>60</v>
      </c>
      <c r="D30" s="47"/>
      <c r="E30" s="58"/>
      <c r="F30" s="58"/>
      <c r="G30" s="58"/>
      <c r="H30" s="58"/>
      <c r="I30" s="58"/>
      <c r="J30" s="58"/>
      <c r="K30" s="58"/>
      <c r="L30" s="58"/>
      <c r="M30" s="58"/>
      <c r="N30" s="58"/>
      <c r="O30" s="49"/>
    </row>
    <row r="31" spans="2:15" s="9" customFormat="1" ht="12.75" customHeight="1">
      <c r="B31" s="69"/>
      <c r="C31" s="59" t="s">
        <v>67</v>
      </c>
      <c r="D31" s="60"/>
      <c r="E31" s="61" t="e">
        <f>IF(E28=0,0,E27/E28)</f>
        <v>#REF!</v>
      </c>
      <c r="F31" s="61" t="e">
        <f t="shared" ref="F31:N31" si="2">IF(F28=0,0,F27/F28)</f>
        <v>#REF!</v>
      </c>
      <c r="G31" s="61" t="e">
        <f t="shared" si="2"/>
        <v>#REF!</v>
      </c>
      <c r="H31" s="61" t="e">
        <f t="shared" si="2"/>
        <v>#REF!</v>
      </c>
      <c r="I31" s="61" t="e">
        <f t="shared" si="2"/>
        <v>#REF!</v>
      </c>
      <c r="J31" s="61" t="e">
        <f t="shared" si="2"/>
        <v>#REF!</v>
      </c>
      <c r="K31" s="61" t="e">
        <f t="shared" si="2"/>
        <v>#REF!</v>
      </c>
      <c r="L31" s="61" t="e">
        <f t="shared" si="2"/>
        <v>#REF!</v>
      </c>
      <c r="M31" s="61" t="e">
        <f t="shared" si="2"/>
        <v>#REF!</v>
      </c>
      <c r="N31" s="61" t="e">
        <f t="shared" si="2"/>
        <v>#REF!</v>
      </c>
      <c r="O31" s="49"/>
    </row>
    <row r="32" spans="2:15" s="9" customFormat="1" ht="12.75" customHeight="1">
      <c r="O32" s="49"/>
    </row>
    <row r="33" spans="2:15" s="9" customFormat="1" ht="12.75" customHeight="1">
      <c r="B33" s="10" t="str">
        <f>"Ve stálých cenách r. "&amp;VR&amp;" (Kč, stále ceny)"</f>
        <v>Ve stálých cenách r. 1 (Kč, stále ceny)</v>
      </c>
      <c r="O33" s="49"/>
    </row>
    <row r="34" spans="2:15" s="9" customFormat="1" ht="12.75" customHeight="1">
      <c r="B34" s="25"/>
      <c r="C34" s="46" t="s">
        <v>78</v>
      </c>
      <c r="D34" s="47"/>
      <c r="E34" s="76">
        <f>IF('Vypocty indexu'!F$5=0,0,E25/'Vypocty indexu'!F$5)</f>
        <v>0</v>
      </c>
      <c r="F34" s="76">
        <f>IF('Vypocty indexu'!G$5=0,0,F25/'Vypocty indexu'!G$5)</f>
        <v>0</v>
      </c>
      <c r="G34" s="76">
        <f>IF('Vypocty indexu'!H$5=0,0,G25/'Vypocty indexu'!H$5)</f>
        <v>0</v>
      </c>
      <c r="H34" s="76">
        <f>IF('Vypocty indexu'!I$5=0,0,H25/'Vypocty indexu'!I$5)</f>
        <v>0</v>
      </c>
      <c r="I34" s="76">
        <f>IF('Vypocty indexu'!J$5=0,0,I25/'Vypocty indexu'!J$5)</f>
        <v>0</v>
      </c>
      <c r="J34" s="76">
        <f>IF('Vypocty indexu'!K$5=0,0,J25/'Vypocty indexu'!K$5)</f>
        <v>0</v>
      </c>
      <c r="K34" s="76">
        <f>IF('Vypocty indexu'!L$5=0,0,K25/'Vypocty indexu'!L$5)</f>
        <v>0</v>
      </c>
      <c r="L34" s="76">
        <f>IF('Vypocty indexu'!M$5=0,0,L25/'Vypocty indexu'!M$5)</f>
        <v>0</v>
      </c>
      <c r="M34" s="76">
        <f>IF('Vypocty indexu'!N$5=0,0,M25/'Vypocty indexu'!N$5)</f>
        <v>0</v>
      </c>
      <c r="N34" s="76">
        <f>IF('Vypocty indexu'!O$5=0,0,N25/'Vypocty indexu'!O$5)</f>
        <v>0</v>
      </c>
      <c r="O34" s="49"/>
    </row>
    <row r="35" spans="2:15" s="9" customFormat="1" ht="12.75" customHeight="1">
      <c r="B35" s="17"/>
      <c r="C35" s="46" t="s">
        <v>41</v>
      </c>
      <c r="D35" s="47"/>
      <c r="E35" s="76" t="e">
        <f>IF('Vypocty indexu'!F$5=0,0,E26/'Vypocty indexu'!F$5)</f>
        <v>#REF!</v>
      </c>
      <c r="F35" s="76" t="e">
        <f>IF('Vypocty indexu'!G$5=0,0,F26/'Vypocty indexu'!G$5)</f>
        <v>#REF!</v>
      </c>
      <c r="G35" s="76" t="e">
        <f>IF('Vypocty indexu'!H$5=0,0,G26/'Vypocty indexu'!H$5)</f>
        <v>#REF!</v>
      </c>
      <c r="H35" s="76" t="e">
        <f>IF('Vypocty indexu'!I$5=0,0,H26/'Vypocty indexu'!I$5)</f>
        <v>#REF!</v>
      </c>
      <c r="I35" s="76" t="e">
        <f>IF('Vypocty indexu'!J$5=0,0,I26/'Vypocty indexu'!J$5)</f>
        <v>#REF!</v>
      </c>
      <c r="J35" s="76" t="e">
        <f>IF('Vypocty indexu'!K$5=0,0,J26/'Vypocty indexu'!K$5)</f>
        <v>#REF!</v>
      </c>
      <c r="K35" s="76" t="e">
        <f>IF('Vypocty indexu'!L$5=0,0,K26/'Vypocty indexu'!L$5)</f>
        <v>#REF!</v>
      </c>
      <c r="L35" s="76" t="e">
        <f>IF('Vypocty indexu'!M$5=0,0,L26/'Vypocty indexu'!M$5)</f>
        <v>#REF!</v>
      </c>
      <c r="M35" s="76" t="e">
        <f>IF('Vypocty indexu'!N$5=0,0,M26/'Vypocty indexu'!N$5)</f>
        <v>#REF!</v>
      </c>
      <c r="N35" s="76" t="e">
        <f>IF('Vypocty indexu'!O$5=0,0,N26/'Vypocty indexu'!O$5)</f>
        <v>#REF!</v>
      </c>
      <c r="O35" s="49"/>
    </row>
    <row r="36" spans="2:15" s="9" customFormat="1" ht="12.75" customHeight="1">
      <c r="O36" s="49"/>
    </row>
    <row r="37" spans="2:15" s="9" customFormat="1" ht="12.75" customHeight="1">
      <c r="B37" s="10" t="str">
        <f>"Jednotkové hodnoty ve stálých cenách r. "&amp;VR&amp;" (Kč/km, stále ceny)"</f>
        <v>Jednotkové hodnoty ve stálých cenách r. 1 (Kč/km, stále ceny)</v>
      </c>
      <c r="O37" s="49"/>
    </row>
    <row r="38" spans="2:15" s="9" customFormat="1" ht="12.75" customHeight="1">
      <c r="B38" s="25"/>
      <c r="C38" s="46" t="s">
        <v>78</v>
      </c>
      <c r="D38" s="47"/>
      <c r="E38" s="51" t="e">
        <f>IF(E$28=0,0,E34/E$28)</f>
        <v>#REF!</v>
      </c>
      <c r="F38" s="51" t="e">
        <f t="shared" ref="F38:N38" si="3">IF(F$28=0,0,F34/F$28)</f>
        <v>#REF!</v>
      </c>
      <c r="G38" s="51" t="e">
        <f t="shared" si="3"/>
        <v>#REF!</v>
      </c>
      <c r="H38" s="51" t="e">
        <f t="shared" si="3"/>
        <v>#REF!</v>
      </c>
      <c r="I38" s="51" t="e">
        <f t="shared" si="3"/>
        <v>#REF!</v>
      </c>
      <c r="J38" s="51" t="e">
        <f t="shared" si="3"/>
        <v>#REF!</v>
      </c>
      <c r="K38" s="51" t="e">
        <f t="shared" si="3"/>
        <v>#REF!</v>
      </c>
      <c r="L38" s="51" t="e">
        <f t="shared" si="3"/>
        <v>#REF!</v>
      </c>
      <c r="M38" s="51" t="e">
        <f t="shared" si="3"/>
        <v>#REF!</v>
      </c>
      <c r="N38" s="51" t="e">
        <f t="shared" si="3"/>
        <v>#REF!</v>
      </c>
      <c r="O38" s="49"/>
    </row>
    <row r="39" spans="2:15" s="9" customFormat="1" ht="12.75" customHeight="1">
      <c r="B39" s="17"/>
      <c r="C39" s="46" t="s">
        <v>41</v>
      </c>
      <c r="D39" s="47"/>
      <c r="E39" s="51" t="e">
        <f>IF(E$28=0,0,E35/E$28)</f>
        <v>#REF!</v>
      </c>
      <c r="F39" s="51" t="e">
        <f t="shared" ref="F39:N39" si="4">IF(F$28=0,0,F35/F$28)</f>
        <v>#REF!</v>
      </c>
      <c r="G39" s="51" t="e">
        <f t="shared" si="4"/>
        <v>#REF!</v>
      </c>
      <c r="H39" s="51" t="e">
        <f t="shared" si="4"/>
        <v>#REF!</v>
      </c>
      <c r="I39" s="51" t="e">
        <f t="shared" si="4"/>
        <v>#REF!</v>
      </c>
      <c r="J39" s="51" t="e">
        <f t="shared" si="4"/>
        <v>#REF!</v>
      </c>
      <c r="K39" s="51" t="e">
        <f t="shared" si="4"/>
        <v>#REF!</v>
      </c>
      <c r="L39" s="51" t="e">
        <f t="shared" si="4"/>
        <v>#REF!</v>
      </c>
      <c r="M39" s="51" t="e">
        <f t="shared" si="4"/>
        <v>#REF!</v>
      </c>
      <c r="N39" s="51" t="e">
        <f t="shared" si="4"/>
        <v>#REF!</v>
      </c>
      <c r="O39" s="49"/>
    </row>
    <row r="40" spans="2:15" s="9" customFormat="1">
      <c r="O40" s="49"/>
    </row>
    <row r="41" spans="2:15" s="9" customFormat="1">
      <c r="B41" s="10" t="s">
        <v>72</v>
      </c>
      <c r="G41" s="10" t="s">
        <v>68</v>
      </c>
      <c r="J41" s="10" t="s">
        <v>69</v>
      </c>
      <c r="M41" s="10" t="s">
        <v>70</v>
      </c>
      <c r="O41" s="49"/>
    </row>
    <row r="42" spans="2:15" s="9" customFormat="1">
      <c r="F42" s="77" t="s">
        <v>40</v>
      </c>
      <c r="G42" s="90" t="e">
        <f>AVERAGE(E38:G38)</f>
        <v>#REF!</v>
      </c>
      <c r="I42" s="77" t="s">
        <v>40</v>
      </c>
      <c r="J42" s="93" t="e">
        <f>AVERAGE(H38:J38)</f>
        <v>#REF!</v>
      </c>
      <c r="L42" s="77" t="s">
        <v>40</v>
      </c>
      <c r="M42" s="95" t="e">
        <f>AVERAGE(K38:M38)</f>
        <v>#REF!</v>
      </c>
      <c r="O42" s="49"/>
    </row>
    <row r="43" spans="2:15" s="9" customFormat="1">
      <c r="F43" s="77" t="s">
        <v>88</v>
      </c>
      <c r="G43" s="90" t="e">
        <f>AVERAGE(E39:G39)</f>
        <v>#REF!</v>
      </c>
      <c r="I43" s="77" t="s">
        <v>88</v>
      </c>
      <c r="J43" s="93" t="e">
        <f>AVERAGE(H39:J39)</f>
        <v>#REF!</v>
      </c>
      <c r="L43" s="77" t="s">
        <v>88</v>
      </c>
      <c r="M43" s="95" t="e">
        <f>AVERAGE(K39:M39)</f>
        <v>#REF!</v>
      </c>
      <c r="O43" s="49"/>
    </row>
    <row r="44" spans="2:15" s="9" customFormat="1">
      <c r="B44" s="10" t="s">
        <v>73</v>
      </c>
      <c r="F44" s="78" t="s">
        <v>74</v>
      </c>
      <c r="G44" s="90" t="e">
        <f>G43-ZvN</f>
        <v>#REF!</v>
      </c>
      <c r="I44" s="78" t="s">
        <v>74</v>
      </c>
      <c r="J44" s="93" t="e">
        <f>J43-ZvN</f>
        <v>#REF!</v>
      </c>
      <c r="L44" s="78" t="s">
        <v>74</v>
      </c>
      <c r="M44" s="95" t="e">
        <f>M43-ZvN</f>
        <v>#REF!</v>
      </c>
      <c r="O44" s="49"/>
    </row>
    <row r="45" spans="2:15" s="9" customFormat="1">
      <c r="G45" s="92"/>
      <c r="O45" s="49"/>
    </row>
    <row r="46" spans="2:15" s="9" customFormat="1">
      <c r="B46" s="10" t="s">
        <v>81</v>
      </c>
      <c r="F46" s="78" t="s">
        <v>76</v>
      </c>
      <c r="G46" s="90" t="e">
        <f>IF(G44&gt;0,G44*PVUD,0)</f>
        <v>#REF!</v>
      </c>
      <c r="I46" s="78" t="s">
        <v>76</v>
      </c>
      <c r="J46" s="93" t="e">
        <f>IF(J44&gt;0,J44*PVUD,0)</f>
        <v>#REF!</v>
      </c>
      <c r="L46" s="78" t="s">
        <v>76</v>
      </c>
      <c r="M46" s="95" t="e">
        <f>IF(M44&gt;0,M44*PVUD,0)*3</f>
        <v>#REF!</v>
      </c>
      <c r="O46" s="49"/>
    </row>
    <row r="47" spans="2:15" s="9" customFormat="1">
      <c r="G47" s="92"/>
      <c r="O47" s="49"/>
    </row>
    <row r="48" spans="2:15" s="9" customFormat="1">
      <c r="B48" s="9" t="s">
        <v>79</v>
      </c>
      <c r="G48" s="91" t="e">
        <f>IF(G43&gt;=0,"Ne","Ano")</f>
        <v>#REF!</v>
      </c>
      <c r="J48" s="94" t="e">
        <f>IF(J43&gt;=0,"Ne","Ano")</f>
        <v>#REF!</v>
      </c>
      <c r="M48" s="96" t="e">
        <f>IF(M43&gt;=0,"Ne","Ano")</f>
        <v>#REF!</v>
      </c>
      <c r="O48" s="49"/>
    </row>
    <row r="49" spans="1:15" s="9" customFormat="1">
      <c r="G49" s="92"/>
      <c r="O49" s="49"/>
    </row>
    <row r="50" spans="1:15" s="9" customFormat="1">
      <c r="B50" s="10" t="s">
        <v>82</v>
      </c>
      <c r="F50" s="78" t="s">
        <v>80</v>
      </c>
      <c r="G50" s="86"/>
      <c r="I50" s="78" t="s">
        <v>80</v>
      </c>
      <c r="J50" s="86">
        <v>1</v>
      </c>
      <c r="L50" s="78" t="s">
        <v>80</v>
      </c>
      <c r="M50" s="86"/>
      <c r="O50" s="49"/>
    </row>
    <row r="51" spans="1:15" s="9" customFormat="1">
      <c r="B51" s="10"/>
      <c r="F51" s="78"/>
      <c r="G51" s="103"/>
      <c r="I51" s="78"/>
      <c r="J51" s="103"/>
      <c r="L51" s="78"/>
      <c r="M51" s="103"/>
      <c r="O51" s="49"/>
    </row>
    <row r="52" spans="1:15" s="9" customFormat="1">
      <c r="B52" s="10"/>
      <c r="F52" s="78"/>
      <c r="G52" s="103"/>
      <c r="I52" s="78"/>
      <c r="J52" s="103"/>
      <c r="L52" s="78"/>
      <c r="M52" s="103"/>
      <c r="O52" s="49"/>
    </row>
    <row r="53" spans="1:15" customFormat="1">
      <c r="A53" s="9"/>
      <c r="B53" s="9" t="s">
        <v>75</v>
      </c>
      <c r="C53" s="9"/>
      <c r="D53" s="9"/>
      <c r="E53" s="9"/>
      <c r="F53" s="9"/>
      <c r="G53" s="102">
        <v>0.5</v>
      </c>
      <c r="H53" s="8"/>
      <c r="I53" s="9"/>
      <c r="J53" s="9"/>
      <c r="K53" s="9"/>
      <c r="L53" s="9"/>
      <c r="M53" s="9"/>
      <c r="N53" s="9"/>
      <c r="O53" s="9"/>
    </row>
    <row r="54" spans="1:15" customFormat="1">
      <c r="A54" s="9"/>
      <c r="B54" s="9"/>
      <c r="C54" s="9"/>
      <c r="D54" s="9"/>
      <c r="E54" s="9"/>
      <c r="F54" s="9"/>
      <c r="G54" s="9"/>
      <c r="H54" s="9"/>
      <c r="I54" s="9"/>
      <c r="J54" s="9"/>
      <c r="K54" s="9"/>
      <c r="L54" s="9"/>
      <c r="M54" s="9"/>
      <c r="N54" s="9"/>
      <c r="O54" s="9"/>
    </row>
    <row r="55" spans="1:15" s="9" customFormat="1" hidden="1">
      <c r="O55" s="49"/>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88" customFormat="1" hidden="1">
      <c r="B68" s="8"/>
      <c r="C68" s="8"/>
      <c r="D68" s="8"/>
      <c r="E68" s="8"/>
      <c r="F68" s="8"/>
      <c r="G68" s="8"/>
      <c r="H68" s="8"/>
      <c r="I68" s="8"/>
      <c r="J68" s="8"/>
      <c r="K68" s="8"/>
      <c r="L68" s="8"/>
      <c r="M68" s="8"/>
      <c r="N68" s="8"/>
      <c r="O68" s="89"/>
    </row>
    <row r="69" spans="2:15" hidden="1"/>
    <row r="70" spans="2:15" hidden="1"/>
    <row r="71" spans="2:15" hidden="1"/>
    <row r="72" spans="2:15" hidden="1"/>
    <row r="73" spans="2:15" ht="12.75" hidden="1" customHeight="1"/>
    <row r="74" spans="2:15" ht="12.75" hidden="1" customHeight="1"/>
    <row r="75" spans="2:15" ht="12.75" hidden="1" customHeight="1"/>
    <row r="76" spans="2:15" s="88" customFormat="1" hidden="1">
      <c r="B76" s="8"/>
      <c r="C76" s="8"/>
      <c r="D76" s="8"/>
      <c r="E76" s="8"/>
      <c r="F76" s="8"/>
      <c r="G76" s="8"/>
      <c r="H76" s="8"/>
      <c r="I76" s="8"/>
      <c r="J76" s="8"/>
      <c r="K76" s="8"/>
      <c r="L76" s="8"/>
      <c r="M76" s="8"/>
      <c r="N76" s="8"/>
      <c r="O76" s="89"/>
    </row>
    <row r="77" spans="2:15" ht="12.75" hidden="1" customHeight="1"/>
    <row r="78" spans="2:15" ht="12.75" hidden="1" customHeight="1"/>
  </sheetData>
  <sheetProtection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xr:uid="{00000000-0002-0000-0B00-000000000000}">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xr:uid="{00000000-0002-0000-0B00-000001000000}">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4">
    <pageSetUpPr fitToPage="1"/>
  </sheetPr>
  <dimension ref="A1:P75"/>
  <sheetViews>
    <sheetView zoomScaleNormal="100" zoomScaleSheetLayoutView="100"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5" width="7.7109375" style="9" customWidth="1"/>
    <col min="6" max="15" width="13.28515625" style="9" customWidth="1"/>
    <col min="16" max="16" width="4.7109375" style="49" customWidth="1"/>
    <col min="17" max="16384" width="9.140625" style="9" hidden="1"/>
  </cols>
  <sheetData>
    <row r="1" spans="2:16"/>
    <row r="2" spans="2:16">
      <c r="B2" s="10" t="s">
        <v>262</v>
      </c>
    </row>
    <row r="3" spans="2:16">
      <c r="B3" s="50"/>
    </row>
    <row r="4" spans="2:16">
      <c r="B4" s="46"/>
      <c r="C4" s="27"/>
      <c r="D4" s="47"/>
      <c r="E4" s="607" t="s">
        <v>271</v>
      </c>
      <c r="F4" s="21">
        <f>VR</f>
        <v>1</v>
      </c>
      <c r="G4" s="21">
        <f>F4+1</f>
        <v>2</v>
      </c>
      <c r="H4" s="21">
        <f t="shared" ref="H4:O4" si="0">G4+1</f>
        <v>3</v>
      </c>
      <c r="I4" s="21">
        <f t="shared" si="0"/>
        <v>4</v>
      </c>
      <c r="J4" s="21">
        <f t="shared" si="0"/>
        <v>5</v>
      </c>
      <c r="K4" s="21">
        <f t="shared" si="0"/>
        <v>6</v>
      </c>
      <c r="L4" s="21">
        <f t="shared" si="0"/>
        <v>7</v>
      </c>
      <c r="M4" s="21">
        <f t="shared" si="0"/>
        <v>8</v>
      </c>
      <c r="N4" s="21">
        <f t="shared" si="0"/>
        <v>9</v>
      </c>
      <c r="O4" s="21">
        <f t="shared" si="0"/>
        <v>10</v>
      </c>
    </row>
    <row r="5" spans="2:16">
      <c r="B5" s="834" t="str">
        <f>'Cenove indexy-prepocet'!B5:D5</f>
        <v>Index spotřebitelských cen</v>
      </c>
      <c r="C5" s="837"/>
      <c r="D5" s="838"/>
      <c r="E5" s="51">
        <f>IF('Cenove indexy-prepocet'!$E5=0,0,'Cenove indexy-prepocet'!E5/'Cenove indexy-prepocet'!$E5)</f>
        <v>1</v>
      </c>
      <c r="F5" s="51">
        <f>IF('Cenove indexy-prepocet'!$E5=0,0,'Cenove indexy-prepocet'!F5/'Cenove indexy-prepocet'!$E5)</f>
        <v>1</v>
      </c>
      <c r="G5" s="51">
        <f>IF('Cenove indexy-prepocet'!$E5=0,0,'Cenove indexy-prepocet'!G5/'Cenove indexy-prepocet'!$E5)</f>
        <v>1</v>
      </c>
      <c r="H5" s="51">
        <f>IF('Cenove indexy-prepocet'!$E5=0,0,'Cenove indexy-prepocet'!H5/'Cenove indexy-prepocet'!$E5)</f>
        <v>1</v>
      </c>
      <c r="I5" s="51">
        <f>IF('Cenove indexy-prepocet'!$E5=0,0,'Cenove indexy-prepocet'!I5/'Cenove indexy-prepocet'!$E5)</f>
        <v>1</v>
      </c>
      <c r="J5" s="51">
        <f>IF('Cenove indexy-prepocet'!$E5=0,0,'Cenove indexy-prepocet'!J5/'Cenove indexy-prepocet'!$E5)</f>
        <v>1</v>
      </c>
      <c r="K5" s="51">
        <f>IF('Cenove indexy-prepocet'!$E5=0,0,'Cenove indexy-prepocet'!K5/'Cenove indexy-prepocet'!$E5)</f>
        <v>1</v>
      </c>
      <c r="L5" s="51">
        <f>IF('Cenove indexy-prepocet'!$E5=0,0,'Cenove indexy-prepocet'!L5/'Cenove indexy-prepocet'!$E5)</f>
        <v>1</v>
      </c>
      <c r="M5" s="51">
        <f>IF('Cenove indexy-prepocet'!$E5=0,0,'Cenove indexy-prepocet'!M5/'Cenove indexy-prepocet'!$E5)</f>
        <v>1</v>
      </c>
      <c r="N5" s="51">
        <f>IF('Cenove indexy-prepocet'!$E5=0,0,'Cenove indexy-prepocet'!N5/'Cenove indexy-prepocet'!$E5)</f>
        <v>1</v>
      </c>
      <c r="O5" s="51">
        <f>IF('Cenove indexy-prepocet'!$E5=0,0,'Cenove indexy-prepocet'!O5/'Cenove indexy-prepocet'!$E5)</f>
        <v>1</v>
      </c>
      <c r="P5" s="49">
        <v>1</v>
      </c>
    </row>
    <row r="6" spans="2:16">
      <c r="B6" s="834" t="str">
        <f>'Cenove indexy-prepocet'!B6:D6</f>
        <v>Upravený index spotřebitelských cen</v>
      </c>
      <c r="C6" s="837"/>
      <c r="D6" s="838"/>
      <c r="E6" s="51">
        <f>IF(OR('Cenove indexy-prepocet'!$E6=0,'Cenove indexy-prepocet'!$E6=""),0,'Cenove indexy-prepocet'!E6/'Cenove indexy-prepocet'!$E6)</f>
        <v>1</v>
      </c>
      <c r="F6" s="51">
        <f>IF(OR('Cenove indexy-prepocet'!$E6=0,'Cenove indexy-prepocet'!$E6=""),0,'Cenove indexy-prepocet'!F6/'Cenove indexy-prepocet'!$E6)</f>
        <v>1</v>
      </c>
      <c r="G6" s="51">
        <f>IF(OR('Cenove indexy-prepocet'!$E6=0,'Cenove indexy-prepocet'!$E6=""),0,'Cenove indexy-prepocet'!G6/'Cenove indexy-prepocet'!$E6)</f>
        <v>1</v>
      </c>
      <c r="H6" s="51">
        <f>IF(OR('Cenove indexy-prepocet'!$E6=0,'Cenove indexy-prepocet'!$E6=""),0,'Cenove indexy-prepocet'!H6/'Cenove indexy-prepocet'!$E6)</f>
        <v>1</v>
      </c>
      <c r="I6" s="51">
        <f>IF(OR('Cenove indexy-prepocet'!$E6=0,'Cenove indexy-prepocet'!$E6=""),0,'Cenove indexy-prepocet'!I6/'Cenove indexy-prepocet'!$E6)</f>
        <v>1</v>
      </c>
      <c r="J6" s="51">
        <f>IF(OR('Cenove indexy-prepocet'!$E6=0,'Cenove indexy-prepocet'!$E6=""),0,'Cenove indexy-prepocet'!J6/'Cenove indexy-prepocet'!$E6)</f>
        <v>1</v>
      </c>
      <c r="K6" s="51">
        <f>IF(OR('Cenove indexy-prepocet'!$E6=0,'Cenove indexy-prepocet'!$E6=""),0,'Cenove indexy-prepocet'!K6/'Cenove indexy-prepocet'!$E6)</f>
        <v>1</v>
      </c>
      <c r="L6" s="51">
        <f>IF(OR('Cenove indexy-prepocet'!$E6=0,'Cenove indexy-prepocet'!$E6=""),0,'Cenove indexy-prepocet'!L6/'Cenove indexy-prepocet'!$E6)</f>
        <v>1</v>
      </c>
      <c r="M6" s="51">
        <f>IF(OR('Cenove indexy-prepocet'!$E6=0,'Cenove indexy-prepocet'!$E6=""),0,'Cenove indexy-prepocet'!M6/'Cenove indexy-prepocet'!$E6)</f>
        <v>1</v>
      </c>
      <c r="N6" s="51">
        <f>IF(OR('Cenove indexy-prepocet'!$E6=0,'Cenove indexy-prepocet'!$E6=""),0,'Cenove indexy-prepocet'!N6/'Cenove indexy-prepocet'!$E6)</f>
        <v>1</v>
      </c>
      <c r="O6" s="51">
        <f>IF(OR('Cenove indexy-prepocet'!$E6=0,'Cenove indexy-prepocet'!$E6=""),0,'Cenove indexy-prepocet'!O6/'Cenove indexy-prepocet'!$E6)</f>
        <v>1</v>
      </c>
      <c r="P6" s="49">
        <v>2</v>
      </c>
    </row>
    <row r="7" spans="2:16">
      <c r="B7" s="834" t="str">
        <f>'Cenove indexy-prepocet'!B7:D7</f>
        <v>Index mezd v odvětví doprava a skladování</v>
      </c>
      <c r="C7" s="837"/>
      <c r="D7" s="838"/>
      <c r="E7" s="51">
        <f>IF('Cenove indexy-prepocet'!$E7=0,0,'Cenove indexy-prepocet'!E7/'Cenove indexy-prepocet'!$E7)</f>
        <v>1</v>
      </c>
      <c r="F7" s="51">
        <f>IF('Cenove indexy-prepocet'!$E7=0,0,'Cenove indexy-prepocet'!F7/'Cenove indexy-prepocet'!$E7)</f>
        <v>1</v>
      </c>
      <c r="G7" s="51">
        <f>IF('Cenove indexy-prepocet'!$E7=0,0,'Cenove indexy-prepocet'!G7/'Cenove indexy-prepocet'!$E7)</f>
        <v>1</v>
      </c>
      <c r="H7" s="51">
        <f>IF('Cenove indexy-prepocet'!$E7=0,0,'Cenove indexy-prepocet'!H7/'Cenove indexy-prepocet'!$E7)</f>
        <v>1</v>
      </c>
      <c r="I7" s="51">
        <f>IF('Cenove indexy-prepocet'!$E7=0,0,'Cenove indexy-prepocet'!I7/'Cenove indexy-prepocet'!$E7)</f>
        <v>1</v>
      </c>
      <c r="J7" s="51">
        <f>IF('Cenove indexy-prepocet'!$E7=0,0,'Cenove indexy-prepocet'!J7/'Cenove indexy-prepocet'!$E7)</f>
        <v>1</v>
      </c>
      <c r="K7" s="51">
        <f>IF('Cenove indexy-prepocet'!$E7=0,0,'Cenove indexy-prepocet'!K7/'Cenove indexy-prepocet'!$E7)</f>
        <v>1</v>
      </c>
      <c r="L7" s="51">
        <f>IF('Cenove indexy-prepocet'!$E7=0,0,'Cenove indexy-prepocet'!L7/'Cenove indexy-prepocet'!$E7)</f>
        <v>1</v>
      </c>
      <c r="M7" s="51">
        <f>IF('Cenove indexy-prepocet'!$E7=0,0,'Cenove indexy-prepocet'!M7/'Cenove indexy-prepocet'!$E7)</f>
        <v>1</v>
      </c>
      <c r="N7" s="51">
        <f>IF('Cenove indexy-prepocet'!$E7=0,0,'Cenove indexy-prepocet'!N7/'Cenove indexy-prepocet'!$E7)</f>
        <v>1</v>
      </c>
      <c r="O7" s="51">
        <f>IF('Cenove indexy-prepocet'!$E7=0,0,'Cenove indexy-prepocet'!O7/'Cenove indexy-prepocet'!$E7)</f>
        <v>1</v>
      </c>
      <c r="P7" s="49">
        <v>3</v>
      </c>
    </row>
    <row r="8" spans="2:16">
      <c r="B8" s="834" t="str">
        <f>'Cenove indexy-prepocet'!B8:D8</f>
        <v>Index pro naftu</v>
      </c>
      <c r="C8" s="837"/>
      <c r="D8" s="838"/>
      <c r="E8" s="51">
        <f>IF('Cenove indexy-prepocet'!$E8=0,0,'Cenove indexy-prepocet'!E8/'Cenove indexy-prepocet'!$E8)</f>
        <v>1</v>
      </c>
      <c r="F8" s="51">
        <f>IF('Cenove indexy-prepocet'!$E8=0,0,'Cenove indexy-prepocet'!F8/'Cenove indexy-prepocet'!$E8)</f>
        <v>1</v>
      </c>
      <c r="G8" s="51">
        <f>IF('Cenove indexy-prepocet'!$E8=0,0,'Cenove indexy-prepocet'!G8/'Cenove indexy-prepocet'!$E8)</f>
        <v>1</v>
      </c>
      <c r="H8" s="51">
        <f>IF('Cenove indexy-prepocet'!$E8=0,0,'Cenove indexy-prepocet'!H8/'Cenove indexy-prepocet'!$E8)</f>
        <v>1</v>
      </c>
      <c r="I8" s="51">
        <f>IF('Cenove indexy-prepocet'!$E8=0,0,'Cenove indexy-prepocet'!I8/'Cenove indexy-prepocet'!$E8)</f>
        <v>1</v>
      </c>
      <c r="J8" s="51">
        <f>IF('Cenove indexy-prepocet'!$E8=0,0,'Cenove indexy-prepocet'!J8/'Cenove indexy-prepocet'!$E8)</f>
        <v>1</v>
      </c>
      <c r="K8" s="51">
        <f>IF('Cenove indexy-prepocet'!$E8=0,0,'Cenove indexy-prepocet'!K8/'Cenove indexy-prepocet'!$E8)</f>
        <v>1</v>
      </c>
      <c r="L8" s="51">
        <f>IF('Cenove indexy-prepocet'!$E8=0,0,'Cenove indexy-prepocet'!L8/'Cenove indexy-prepocet'!$E8)</f>
        <v>1</v>
      </c>
      <c r="M8" s="51">
        <f>IF('Cenove indexy-prepocet'!$E8=0,0,'Cenove indexy-prepocet'!M8/'Cenove indexy-prepocet'!$E8)</f>
        <v>1</v>
      </c>
      <c r="N8" s="51">
        <f>IF('Cenove indexy-prepocet'!$E8=0,0,'Cenove indexy-prepocet'!N8/'Cenove indexy-prepocet'!$E8)</f>
        <v>1</v>
      </c>
      <c r="O8" s="51">
        <f>IF('Cenove indexy-prepocet'!$E8=0,0,'Cenove indexy-prepocet'!O8/'Cenove indexy-prepocet'!$E8)</f>
        <v>1</v>
      </c>
      <c r="P8" s="49">
        <v>4</v>
      </c>
    </row>
    <row r="9" spans="2:16">
      <c r="B9" s="834" t="str">
        <f>'Cenove indexy-prepocet'!B9:D9</f>
        <v>Index pro Alternativní pohon</v>
      </c>
      <c r="C9" s="837"/>
      <c r="D9" s="838"/>
      <c r="E9" s="51">
        <f>IF('Cenove indexy-prepocet'!$E9=0,0,'Cenove indexy-prepocet'!E9/'Cenove indexy-prepocet'!$E9)</f>
        <v>1</v>
      </c>
      <c r="F9" s="51">
        <f>IF('Cenove indexy-prepocet'!$E9=0,0,'Cenove indexy-prepocet'!F9/'Cenove indexy-prepocet'!$E9)</f>
        <v>1</v>
      </c>
      <c r="G9" s="51">
        <f>IF('Cenove indexy-prepocet'!$E9=0,0,'Cenove indexy-prepocet'!G9/'Cenove indexy-prepocet'!$E9)</f>
        <v>1</v>
      </c>
      <c r="H9" s="51">
        <f>IF('Cenove indexy-prepocet'!$E9=0,0,'Cenove indexy-prepocet'!H9/'Cenove indexy-prepocet'!$E9)</f>
        <v>1</v>
      </c>
      <c r="I9" s="51">
        <f>IF('Cenove indexy-prepocet'!$E9=0,0,'Cenove indexy-prepocet'!I9/'Cenove indexy-prepocet'!$E9)</f>
        <v>1</v>
      </c>
      <c r="J9" s="51">
        <f>IF('Cenove indexy-prepocet'!$E9=0,0,'Cenove indexy-prepocet'!J9/'Cenove indexy-prepocet'!$E9)</f>
        <v>1</v>
      </c>
      <c r="K9" s="51">
        <f>IF('Cenove indexy-prepocet'!$E9=0,0,'Cenove indexy-prepocet'!K9/'Cenove indexy-prepocet'!$E9)</f>
        <v>1</v>
      </c>
      <c r="L9" s="51">
        <f>IF('Cenove indexy-prepocet'!$E9=0,0,'Cenove indexy-prepocet'!L9/'Cenove indexy-prepocet'!$E9)</f>
        <v>1</v>
      </c>
      <c r="M9" s="51">
        <f>IF('Cenove indexy-prepocet'!$E9=0,0,'Cenove indexy-prepocet'!M9/'Cenove indexy-prepocet'!$E9)</f>
        <v>1</v>
      </c>
      <c r="N9" s="51">
        <f>IF('Cenove indexy-prepocet'!$E9=0,0,'Cenove indexy-prepocet'!N9/'Cenove indexy-prepocet'!$E9)</f>
        <v>1</v>
      </c>
      <c r="O9" s="51">
        <f>IF('Cenove indexy-prepocet'!$E9=0,0,'Cenove indexy-prepocet'!O9/'Cenove indexy-prepocet'!$E9)</f>
        <v>1</v>
      </c>
      <c r="P9" s="49">
        <v>5</v>
      </c>
    </row>
    <row r="10" spans="2:16">
      <c r="B10" s="834" t="str">
        <f>'Cenove indexy-prepocet'!B10:D10</f>
        <v>Index cen průmyslových výrobců CL 293</v>
      </c>
      <c r="C10" s="835"/>
      <c r="D10" s="836"/>
      <c r="E10" s="51">
        <f>IF('Cenove indexy-prepocet'!$E10=0,0,'Cenove indexy-prepocet'!E10/'Cenove indexy-prepocet'!$E10)</f>
        <v>1</v>
      </c>
      <c r="F10" s="51">
        <f>IF('Cenove indexy-prepocet'!$E10=0,0,'Cenove indexy-prepocet'!F10/'Cenove indexy-prepocet'!$E10)</f>
        <v>1</v>
      </c>
      <c r="G10" s="51">
        <f>IF('Cenove indexy-prepocet'!$E10=0,0,'Cenove indexy-prepocet'!G10/'Cenove indexy-prepocet'!$E10)</f>
        <v>1</v>
      </c>
      <c r="H10" s="51">
        <f>IF('Cenove indexy-prepocet'!$E10=0,0,'Cenove indexy-prepocet'!H10/'Cenove indexy-prepocet'!$E10)</f>
        <v>1</v>
      </c>
      <c r="I10" s="51">
        <f>IF('Cenove indexy-prepocet'!$E10=0,0,'Cenove indexy-prepocet'!I10/'Cenove indexy-prepocet'!$E10)</f>
        <v>1</v>
      </c>
      <c r="J10" s="51">
        <f>IF('Cenove indexy-prepocet'!$E10=0,0,'Cenove indexy-prepocet'!J10/'Cenove indexy-prepocet'!$E10)</f>
        <v>1</v>
      </c>
      <c r="K10" s="51">
        <f>IF('Cenove indexy-prepocet'!$E10=0,0,'Cenove indexy-prepocet'!K10/'Cenove indexy-prepocet'!$E10)</f>
        <v>1</v>
      </c>
      <c r="L10" s="51">
        <f>IF('Cenove indexy-prepocet'!$E10=0,0,'Cenove indexy-prepocet'!L10/'Cenove indexy-prepocet'!$E10)</f>
        <v>1</v>
      </c>
      <c r="M10" s="51">
        <f>IF('Cenove indexy-prepocet'!$E10=0,0,'Cenove indexy-prepocet'!M10/'Cenove indexy-prepocet'!$E10)</f>
        <v>1</v>
      </c>
      <c r="N10" s="51">
        <f>IF('Cenove indexy-prepocet'!$E10=0,0,'Cenove indexy-prepocet'!N10/'Cenove indexy-prepocet'!$E10)</f>
        <v>1</v>
      </c>
      <c r="O10" s="51">
        <f>IF('Cenove indexy-prepocet'!$E10=0,0,'Cenove indexy-prepocet'!O10/'Cenove indexy-prepocet'!$E10)</f>
        <v>1</v>
      </c>
      <c r="P10" s="49">
        <v>7</v>
      </c>
    </row>
    <row r="11" spans="2:16" hidden="1">
      <c r="B11" s="834" t="str">
        <f>'Cenove indexy-prepocet'!B11:D11</f>
        <v>(nepoužívá se)</v>
      </c>
      <c r="C11" s="835"/>
      <c r="D11" s="836"/>
      <c r="E11" s="533"/>
      <c r="F11" s="51">
        <f>IF('Cenove indexy-prepocet'!$F11=0,0,'Cenove indexy-prepocet'!F11/'Cenove indexy-prepocet'!$F11)</f>
        <v>1</v>
      </c>
      <c r="G11" s="51">
        <f>IF('Cenove indexy-prepocet'!$F11=0,0,'Cenove indexy-prepocet'!G11/'Cenove indexy-prepocet'!$F11)</f>
        <v>1</v>
      </c>
      <c r="H11" s="51">
        <f>IF('Cenove indexy-prepocet'!$F11=0,0,'Cenove indexy-prepocet'!H11/'Cenove indexy-prepocet'!$F11)</f>
        <v>1</v>
      </c>
      <c r="I11" s="51">
        <f>IF('Cenove indexy-prepocet'!$F11=0,0,'Cenove indexy-prepocet'!I11/'Cenove indexy-prepocet'!$F11)</f>
        <v>1</v>
      </c>
      <c r="J11" s="51">
        <f>IF('Cenove indexy-prepocet'!$F11=0,0,'Cenove indexy-prepocet'!J11/'Cenove indexy-prepocet'!$F11)</f>
        <v>1</v>
      </c>
      <c r="K11" s="51">
        <f>IF('Cenove indexy-prepocet'!$F11=0,0,'Cenove indexy-prepocet'!K11/'Cenove indexy-prepocet'!$F11)</f>
        <v>1</v>
      </c>
      <c r="L11" s="51">
        <f>IF('Cenove indexy-prepocet'!$F11=0,0,'Cenove indexy-prepocet'!L11/'Cenove indexy-prepocet'!$F11)</f>
        <v>1</v>
      </c>
      <c r="M11" s="51">
        <f>IF('Cenove indexy-prepocet'!$F11=0,0,'Cenove indexy-prepocet'!M11/'Cenove indexy-prepocet'!$F11)</f>
        <v>1</v>
      </c>
      <c r="N11" s="51">
        <f>IF('Cenove indexy-prepocet'!$F11=0,0,'Cenove indexy-prepocet'!N11/'Cenove indexy-prepocet'!$F11)</f>
        <v>1</v>
      </c>
      <c r="O11" s="51">
        <f>IF('Cenove indexy-prepocet'!$F11=0,0,'Cenove indexy-prepocet'!O11/'Cenove indexy-prepocet'!$F11)</f>
        <v>1</v>
      </c>
      <c r="P11" s="49">
        <v>8</v>
      </c>
    </row>
    <row r="12" spans="2:16" hidden="1">
      <c r="B12" s="834" t="str">
        <f>'Cenove indexy-prepocet'!B12:D12</f>
        <v>(nepoužívá se)</v>
      </c>
      <c r="C12" s="837"/>
      <c r="D12" s="838"/>
      <c r="E12" s="534"/>
      <c r="F12" s="51">
        <f>IF('Cenove indexy-prepocet'!$F12=0,0,'Cenove indexy-prepocet'!F12/'Cenove indexy-prepocet'!$F12)</f>
        <v>1</v>
      </c>
      <c r="G12" s="51">
        <f>IF('Cenove indexy-prepocet'!$F12=0,0,'Cenove indexy-prepocet'!G12/'Cenove indexy-prepocet'!$F12)</f>
        <v>1</v>
      </c>
      <c r="H12" s="51">
        <f>IF('Cenove indexy-prepocet'!$F12=0,0,'Cenove indexy-prepocet'!H12/'Cenove indexy-prepocet'!$F12)</f>
        <v>1</v>
      </c>
      <c r="I12" s="51">
        <f>IF('Cenove indexy-prepocet'!$F12=0,0,'Cenove indexy-prepocet'!I12/'Cenove indexy-prepocet'!$F12)</f>
        <v>1</v>
      </c>
      <c r="J12" s="51">
        <f>IF('Cenove indexy-prepocet'!$F12=0,0,'Cenove indexy-prepocet'!J12/'Cenove indexy-prepocet'!$F12)</f>
        <v>1</v>
      </c>
      <c r="K12" s="51">
        <f>IF('Cenove indexy-prepocet'!$F12=0,0,'Cenove indexy-prepocet'!K12/'Cenove indexy-prepocet'!$F12)</f>
        <v>1</v>
      </c>
      <c r="L12" s="51">
        <f>IF('Cenove indexy-prepocet'!$F12=0,0,'Cenove indexy-prepocet'!L12/'Cenove indexy-prepocet'!$F12)</f>
        <v>1</v>
      </c>
      <c r="M12" s="51">
        <f>IF('Cenove indexy-prepocet'!$F12=0,0,'Cenove indexy-prepocet'!M12/'Cenove indexy-prepocet'!$F12)</f>
        <v>1</v>
      </c>
      <c r="N12" s="51">
        <f>IF('Cenove indexy-prepocet'!$F12=0,0,'Cenove indexy-prepocet'!N12/'Cenove indexy-prepocet'!$F12)</f>
        <v>1</v>
      </c>
      <c r="O12" s="51">
        <f>IF('Cenove indexy-prepocet'!$F12=0,0,'Cenove indexy-prepocet'!O12/'Cenove indexy-prepocet'!$F12)</f>
        <v>1</v>
      </c>
      <c r="P12" s="49">
        <v>9</v>
      </c>
    </row>
    <row r="13" spans="2:16" hidden="1">
      <c r="B13" s="834" t="str">
        <f>'Cenove indexy-prepocet'!B13:D13</f>
        <v>(nepoužívá se)</v>
      </c>
      <c r="C13" s="837"/>
      <c r="D13" s="838"/>
      <c r="E13" s="534"/>
      <c r="F13" s="51">
        <f>IF('Cenove indexy-prepocet'!$F13=0,0,'Cenove indexy-prepocet'!F13/'Cenove indexy-prepocet'!$F13)</f>
        <v>1</v>
      </c>
      <c r="G13" s="51">
        <f>IF('Cenove indexy-prepocet'!$F13=0,0,'Cenove indexy-prepocet'!G13/'Cenove indexy-prepocet'!$F13)</f>
        <v>1</v>
      </c>
      <c r="H13" s="51">
        <f>IF('Cenove indexy-prepocet'!$F13=0,0,'Cenove indexy-prepocet'!H13/'Cenove indexy-prepocet'!$F13)</f>
        <v>1</v>
      </c>
      <c r="I13" s="51">
        <f>IF('Cenove indexy-prepocet'!$F13=0,0,'Cenove indexy-prepocet'!I13/'Cenove indexy-prepocet'!$F13)</f>
        <v>1</v>
      </c>
      <c r="J13" s="51">
        <f>IF('Cenove indexy-prepocet'!$F13=0,0,'Cenove indexy-prepocet'!J13/'Cenove indexy-prepocet'!$F13)</f>
        <v>1</v>
      </c>
      <c r="K13" s="51">
        <f>IF('Cenove indexy-prepocet'!$F13=0,0,'Cenove indexy-prepocet'!K13/'Cenove indexy-prepocet'!$F13)</f>
        <v>1</v>
      </c>
      <c r="L13" s="51">
        <f>IF('Cenove indexy-prepocet'!$F13=0,0,'Cenove indexy-prepocet'!L13/'Cenove indexy-prepocet'!$F13)</f>
        <v>1</v>
      </c>
      <c r="M13" s="51">
        <f>IF('Cenove indexy-prepocet'!$F13=0,0,'Cenove indexy-prepocet'!M13/'Cenove indexy-prepocet'!$F13)</f>
        <v>1</v>
      </c>
      <c r="N13" s="51">
        <f>IF('Cenove indexy-prepocet'!$F13=0,0,'Cenove indexy-prepocet'!N13/'Cenove indexy-prepocet'!$F13)</f>
        <v>1</v>
      </c>
      <c r="O13" s="51">
        <f>IF('Cenove indexy-prepocet'!$F13=0,0,'Cenove indexy-prepocet'!O13/'Cenove indexy-prepocet'!$F13)</f>
        <v>1</v>
      </c>
      <c r="P13" s="49">
        <v>10</v>
      </c>
    </row>
    <row r="14" spans="2:16"/>
    <row r="15" spans="2:16">
      <c r="B15" s="10" t="s">
        <v>84</v>
      </c>
    </row>
    <row r="16" spans="2:16"/>
    <row r="17" spans="2:16">
      <c r="B17" s="52" t="s">
        <v>32</v>
      </c>
      <c r="C17" s="52" t="s">
        <v>59</v>
      </c>
      <c r="D17" s="53"/>
      <c r="E17" s="53"/>
      <c r="F17" s="53"/>
      <c r="G17" s="52"/>
      <c r="H17" s="839"/>
      <c r="I17" s="840"/>
      <c r="J17" s="54"/>
      <c r="K17" s="53"/>
      <c r="L17" s="53"/>
      <c r="M17" s="53"/>
      <c r="N17" s="53"/>
      <c r="O17" s="53"/>
    </row>
    <row r="18" spans="2:16">
      <c r="B18" s="55" t="s">
        <v>19</v>
      </c>
      <c r="C18" s="46" t="s">
        <v>111</v>
      </c>
      <c r="D18" s="47"/>
      <c r="E18" s="535"/>
      <c r="F18" s="56">
        <f t="shared" ref="F18:O27" si="1">INDEX($F$5:$O$13,$P18,MATCH(F$4,$F$4:$O$4,))</f>
        <v>1</v>
      </c>
      <c r="G18" s="56">
        <f t="shared" si="1"/>
        <v>1</v>
      </c>
      <c r="H18" s="56">
        <f t="shared" si="1"/>
        <v>1</v>
      </c>
      <c r="I18" s="56">
        <f t="shared" si="1"/>
        <v>1</v>
      </c>
      <c r="J18" s="56">
        <f t="shared" si="1"/>
        <v>1</v>
      </c>
      <c r="K18" s="56">
        <f t="shared" si="1"/>
        <v>1</v>
      </c>
      <c r="L18" s="56">
        <f t="shared" si="1"/>
        <v>1</v>
      </c>
      <c r="M18" s="56">
        <f t="shared" si="1"/>
        <v>1</v>
      </c>
      <c r="N18" s="56">
        <f t="shared" si="1"/>
        <v>1</v>
      </c>
      <c r="O18" s="56">
        <f t="shared" si="1"/>
        <v>1</v>
      </c>
      <c r="P18" s="49">
        <f>'Cenove indexy-prepocet'!P29</f>
        <v>4</v>
      </c>
    </row>
    <row r="19" spans="2:16">
      <c r="B19" s="55" t="s">
        <v>20</v>
      </c>
      <c r="C19" s="46" t="s">
        <v>240</v>
      </c>
      <c r="D19" s="47"/>
      <c r="E19" s="535"/>
      <c r="F19" s="56">
        <f t="shared" si="1"/>
        <v>1</v>
      </c>
      <c r="G19" s="56">
        <f t="shared" si="1"/>
        <v>1</v>
      </c>
      <c r="H19" s="56">
        <f t="shared" si="1"/>
        <v>1</v>
      </c>
      <c r="I19" s="56">
        <f t="shared" si="1"/>
        <v>1</v>
      </c>
      <c r="J19" s="56">
        <f t="shared" si="1"/>
        <v>1</v>
      </c>
      <c r="K19" s="56">
        <f t="shared" si="1"/>
        <v>1</v>
      </c>
      <c r="L19" s="56">
        <f t="shared" si="1"/>
        <v>1</v>
      </c>
      <c r="M19" s="56">
        <f t="shared" si="1"/>
        <v>1</v>
      </c>
      <c r="N19" s="56">
        <f t="shared" si="1"/>
        <v>1</v>
      </c>
      <c r="O19" s="56">
        <f t="shared" si="1"/>
        <v>1</v>
      </c>
      <c r="P19" s="49">
        <f>'Cenove indexy-prepocet'!P30</f>
        <v>5</v>
      </c>
    </row>
    <row r="20" spans="2:16">
      <c r="B20" s="55" t="s">
        <v>21</v>
      </c>
      <c r="C20" s="46" t="s">
        <v>112</v>
      </c>
      <c r="D20" s="47"/>
      <c r="E20" s="535"/>
      <c r="F20" s="56">
        <f t="shared" si="1"/>
        <v>1</v>
      </c>
      <c r="G20" s="56">
        <f t="shared" si="1"/>
        <v>1</v>
      </c>
      <c r="H20" s="56">
        <f t="shared" si="1"/>
        <v>1</v>
      </c>
      <c r="I20" s="56">
        <f t="shared" si="1"/>
        <v>1</v>
      </c>
      <c r="J20" s="56">
        <f t="shared" si="1"/>
        <v>1</v>
      </c>
      <c r="K20" s="56">
        <f t="shared" si="1"/>
        <v>1</v>
      </c>
      <c r="L20" s="56">
        <f t="shared" si="1"/>
        <v>1</v>
      </c>
      <c r="M20" s="56">
        <f t="shared" si="1"/>
        <v>1</v>
      </c>
      <c r="N20" s="56">
        <f t="shared" si="1"/>
        <v>1</v>
      </c>
      <c r="O20" s="56">
        <f t="shared" si="1"/>
        <v>1</v>
      </c>
      <c r="P20" s="49">
        <f>'Cenove indexy-prepocet'!P31</f>
        <v>2</v>
      </c>
    </row>
    <row r="21" spans="2:16">
      <c r="B21" s="55">
        <v>12</v>
      </c>
      <c r="C21" s="46" t="s">
        <v>5</v>
      </c>
      <c r="D21" s="47"/>
      <c r="E21" s="535"/>
      <c r="F21" s="56">
        <f t="shared" si="1"/>
        <v>1</v>
      </c>
      <c r="G21" s="56">
        <f t="shared" si="1"/>
        <v>1</v>
      </c>
      <c r="H21" s="56">
        <f t="shared" si="1"/>
        <v>1</v>
      </c>
      <c r="I21" s="56">
        <f t="shared" si="1"/>
        <v>1</v>
      </c>
      <c r="J21" s="56">
        <f t="shared" si="1"/>
        <v>1</v>
      </c>
      <c r="K21" s="56">
        <f t="shared" si="1"/>
        <v>1</v>
      </c>
      <c r="L21" s="56">
        <f t="shared" si="1"/>
        <v>1</v>
      </c>
      <c r="M21" s="56">
        <f t="shared" si="1"/>
        <v>1</v>
      </c>
      <c r="N21" s="56">
        <f t="shared" si="1"/>
        <v>1</v>
      </c>
      <c r="O21" s="56">
        <f t="shared" si="1"/>
        <v>1</v>
      </c>
      <c r="P21" s="49">
        <f>'Cenove indexy-prepocet'!P32</f>
        <v>6</v>
      </c>
    </row>
    <row r="22" spans="2:16">
      <c r="B22" s="55">
        <v>13</v>
      </c>
      <c r="C22" s="46" t="s">
        <v>6</v>
      </c>
      <c r="D22" s="47"/>
      <c r="E22" s="535"/>
      <c r="F22" s="56">
        <f t="shared" si="1"/>
        <v>1</v>
      </c>
      <c r="G22" s="56">
        <f t="shared" si="1"/>
        <v>1</v>
      </c>
      <c r="H22" s="56">
        <f t="shared" si="1"/>
        <v>1</v>
      </c>
      <c r="I22" s="56">
        <f t="shared" si="1"/>
        <v>1</v>
      </c>
      <c r="J22" s="56">
        <f t="shared" si="1"/>
        <v>1</v>
      </c>
      <c r="K22" s="56">
        <f t="shared" si="1"/>
        <v>1</v>
      </c>
      <c r="L22" s="56">
        <f t="shared" si="1"/>
        <v>1</v>
      </c>
      <c r="M22" s="56">
        <f t="shared" si="1"/>
        <v>1</v>
      </c>
      <c r="N22" s="56">
        <f t="shared" si="1"/>
        <v>1</v>
      </c>
      <c r="O22" s="56">
        <f t="shared" si="1"/>
        <v>1</v>
      </c>
      <c r="P22" s="49">
        <f>'Cenove indexy-prepocet'!P33</f>
        <v>6</v>
      </c>
    </row>
    <row r="23" spans="2:16">
      <c r="B23" s="55" t="s">
        <v>25</v>
      </c>
      <c r="C23" s="46" t="s">
        <v>53</v>
      </c>
      <c r="D23" s="47"/>
      <c r="E23" s="535"/>
      <c r="F23" s="56">
        <f t="shared" si="1"/>
        <v>1</v>
      </c>
      <c r="G23" s="56">
        <f t="shared" si="1"/>
        <v>1</v>
      </c>
      <c r="H23" s="56">
        <f t="shared" si="1"/>
        <v>1</v>
      </c>
      <c r="I23" s="56">
        <f t="shared" si="1"/>
        <v>1</v>
      </c>
      <c r="J23" s="56">
        <f t="shared" si="1"/>
        <v>1</v>
      </c>
      <c r="K23" s="56">
        <f t="shared" si="1"/>
        <v>1</v>
      </c>
      <c r="L23" s="56">
        <f t="shared" si="1"/>
        <v>1</v>
      </c>
      <c r="M23" s="56">
        <f t="shared" si="1"/>
        <v>1</v>
      </c>
      <c r="N23" s="56">
        <f t="shared" si="1"/>
        <v>1</v>
      </c>
      <c r="O23" s="56">
        <f t="shared" si="1"/>
        <v>1</v>
      </c>
      <c r="P23" s="49">
        <f>'Cenove indexy-prepocet'!P34</f>
        <v>7</v>
      </c>
    </row>
    <row r="24" spans="2:16">
      <c r="B24" s="55" t="s">
        <v>26</v>
      </c>
      <c r="C24" s="46" t="s">
        <v>54</v>
      </c>
      <c r="D24" s="47"/>
      <c r="E24" s="535"/>
      <c r="F24" s="56">
        <f t="shared" si="1"/>
        <v>1</v>
      </c>
      <c r="G24" s="56">
        <f t="shared" si="1"/>
        <v>1</v>
      </c>
      <c r="H24" s="56">
        <f t="shared" si="1"/>
        <v>1</v>
      </c>
      <c r="I24" s="56">
        <f t="shared" si="1"/>
        <v>1</v>
      </c>
      <c r="J24" s="56">
        <f t="shared" si="1"/>
        <v>1</v>
      </c>
      <c r="K24" s="56">
        <f t="shared" si="1"/>
        <v>1</v>
      </c>
      <c r="L24" s="56">
        <f t="shared" si="1"/>
        <v>1</v>
      </c>
      <c r="M24" s="56">
        <f t="shared" si="1"/>
        <v>1</v>
      </c>
      <c r="N24" s="56">
        <f t="shared" si="1"/>
        <v>1</v>
      </c>
      <c r="O24" s="56">
        <f t="shared" si="1"/>
        <v>1</v>
      </c>
      <c r="P24" s="49">
        <f>'Cenove indexy-prepocet'!P35</f>
        <v>7</v>
      </c>
    </row>
    <row r="25" spans="2:16">
      <c r="B25" s="55">
        <v>15</v>
      </c>
      <c r="C25" s="46" t="s">
        <v>39</v>
      </c>
      <c r="D25" s="47"/>
      <c r="E25" s="535"/>
      <c r="F25" s="56">
        <f t="shared" si="1"/>
        <v>1</v>
      </c>
      <c r="G25" s="56">
        <f t="shared" si="1"/>
        <v>1</v>
      </c>
      <c r="H25" s="56">
        <f t="shared" si="1"/>
        <v>1</v>
      </c>
      <c r="I25" s="56">
        <f t="shared" si="1"/>
        <v>1</v>
      </c>
      <c r="J25" s="56">
        <f t="shared" si="1"/>
        <v>1</v>
      </c>
      <c r="K25" s="56">
        <f t="shared" si="1"/>
        <v>1</v>
      </c>
      <c r="L25" s="56">
        <f t="shared" si="1"/>
        <v>1</v>
      </c>
      <c r="M25" s="56">
        <f t="shared" si="1"/>
        <v>1</v>
      </c>
      <c r="N25" s="56">
        <f t="shared" si="1"/>
        <v>1</v>
      </c>
      <c r="O25" s="56">
        <f t="shared" si="1"/>
        <v>1</v>
      </c>
      <c r="P25" s="49">
        <f>'Cenove indexy-prepocet'!P36</f>
        <v>7</v>
      </c>
    </row>
    <row r="26" spans="2:16">
      <c r="B26" s="55" t="s">
        <v>27</v>
      </c>
      <c r="C26" s="46" t="s">
        <v>55</v>
      </c>
      <c r="D26" s="47"/>
      <c r="E26" s="535"/>
      <c r="F26" s="56">
        <f t="shared" si="1"/>
        <v>1</v>
      </c>
      <c r="G26" s="56">
        <f t="shared" si="1"/>
        <v>1</v>
      </c>
      <c r="H26" s="56">
        <f t="shared" si="1"/>
        <v>1</v>
      </c>
      <c r="I26" s="56">
        <f t="shared" si="1"/>
        <v>1</v>
      </c>
      <c r="J26" s="56">
        <f t="shared" si="1"/>
        <v>1</v>
      </c>
      <c r="K26" s="56">
        <f t="shared" si="1"/>
        <v>1</v>
      </c>
      <c r="L26" s="56">
        <f t="shared" si="1"/>
        <v>1</v>
      </c>
      <c r="M26" s="56">
        <f t="shared" si="1"/>
        <v>1</v>
      </c>
      <c r="N26" s="56">
        <f t="shared" si="1"/>
        <v>1</v>
      </c>
      <c r="O26" s="56">
        <f t="shared" si="1"/>
        <v>1</v>
      </c>
      <c r="P26" s="49">
        <f>'Cenove indexy-prepocet'!P37</f>
        <v>3</v>
      </c>
    </row>
    <row r="27" spans="2:16">
      <c r="B27" s="55" t="s">
        <v>28</v>
      </c>
      <c r="C27" s="46" t="s">
        <v>56</v>
      </c>
      <c r="D27" s="47"/>
      <c r="E27" s="535"/>
      <c r="F27" s="56">
        <f t="shared" si="1"/>
        <v>1</v>
      </c>
      <c r="G27" s="56">
        <f t="shared" si="1"/>
        <v>1</v>
      </c>
      <c r="H27" s="56">
        <f t="shared" si="1"/>
        <v>1</v>
      </c>
      <c r="I27" s="56">
        <f t="shared" si="1"/>
        <v>1</v>
      </c>
      <c r="J27" s="56">
        <f t="shared" si="1"/>
        <v>1</v>
      </c>
      <c r="K27" s="56">
        <f t="shared" si="1"/>
        <v>1</v>
      </c>
      <c r="L27" s="56">
        <f t="shared" si="1"/>
        <v>1</v>
      </c>
      <c r="M27" s="56">
        <f t="shared" si="1"/>
        <v>1</v>
      </c>
      <c r="N27" s="56">
        <f t="shared" si="1"/>
        <v>1</v>
      </c>
      <c r="O27" s="56">
        <f t="shared" si="1"/>
        <v>1</v>
      </c>
      <c r="P27" s="49">
        <f>'Cenove indexy-prepocet'!P38</f>
        <v>3</v>
      </c>
    </row>
    <row r="28" spans="2:16">
      <c r="B28" s="55" t="s">
        <v>37</v>
      </c>
      <c r="C28" s="46" t="s">
        <v>57</v>
      </c>
      <c r="D28" s="47"/>
      <c r="E28" s="535"/>
      <c r="F28" s="56">
        <f t="shared" ref="F28:O37" si="2">INDEX($F$5:$O$13,$P28,MATCH(F$4,$F$4:$O$4,))</f>
        <v>1</v>
      </c>
      <c r="G28" s="56">
        <f t="shared" si="2"/>
        <v>1</v>
      </c>
      <c r="H28" s="56">
        <f t="shared" si="2"/>
        <v>1</v>
      </c>
      <c r="I28" s="56">
        <f t="shared" si="2"/>
        <v>1</v>
      </c>
      <c r="J28" s="56">
        <f t="shared" si="2"/>
        <v>1</v>
      </c>
      <c r="K28" s="56">
        <f t="shared" si="2"/>
        <v>1</v>
      </c>
      <c r="L28" s="56">
        <f t="shared" si="2"/>
        <v>1</v>
      </c>
      <c r="M28" s="56">
        <f t="shared" si="2"/>
        <v>1</v>
      </c>
      <c r="N28" s="56">
        <f t="shared" si="2"/>
        <v>1</v>
      </c>
      <c r="O28" s="56">
        <f t="shared" si="2"/>
        <v>1</v>
      </c>
      <c r="P28" s="49">
        <f>'Cenove indexy-prepocet'!P39</f>
        <v>3</v>
      </c>
    </row>
    <row r="29" spans="2:16">
      <c r="B29" s="55" t="s">
        <v>38</v>
      </c>
      <c r="C29" s="46" t="s">
        <v>58</v>
      </c>
      <c r="D29" s="47"/>
      <c r="E29" s="535"/>
      <c r="F29" s="56">
        <f t="shared" si="2"/>
        <v>1</v>
      </c>
      <c r="G29" s="56">
        <f t="shared" si="2"/>
        <v>1</v>
      </c>
      <c r="H29" s="56">
        <f t="shared" si="2"/>
        <v>1</v>
      </c>
      <c r="I29" s="56">
        <f t="shared" si="2"/>
        <v>1</v>
      </c>
      <c r="J29" s="56">
        <f t="shared" si="2"/>
        <v>1</v>
      </c>
      <c r="K29" s="56">
        <f t="shared" si="2"/>
        <v>1</v>
      </c>
      <c r="L29" s="56">
        <f t="shared" si="2"/>
        <v>1</v>
      </c>
      <c r="M29" s="56">
        <f t="shared" si="2"/>
        <v>1</v>
      </c>
      <c r="N29" s="56">
        <f t="shared" si="2"/>
        <v>1</v>
      </c>
      <c r="O29" s="56">
        <f t="shared" si="2"/>
        <v>1</v>
      </c>
      <c r="P29" s="49">
        <f>'Cenove indexy-prepocet'!P40</f>
        <v>3</v>
      </c>
    </row>
    <row r="30" spans="2:16">
      <c r="B30" s="55">
        <v>18</v>
      </c>
      <c r="C30" s="46" t="s">
        <v>10</v>
      </c>
      <c r="D30" s="47"/>
      <c r="E30" s="535"/>
      <c r="F30" s="56">
        <f t="shared" si="2"/>
        <v>1</v>
      </c>
      <c r="G30" s="56">
        <f t="shared" si="2"/>
        <v>1</v>
      </c>
      <c r="H30" s="56">
        <f t="shared" si="2"/>
        <v>1</v>
      </c>
      <c r="I30" s="56">
        <f t="shared" si="2"/>
        <v>1</v>
      </c>
      <c r="J30" s="56">
        <f t="shared" si="2"/>
        <v>1</v>
      </c>
      <c r="K30" s="56">
        <f t="shared" si="2"/>
        <v>1</v>
      </c>
      <c r="L30" s="56">
        <f t="shared" si="2"/>
        <v>1</v>
      </c>
      <c r="M30" s="56">
        <f t="shared" si="2"/>
        <v>1</v>
      </c>
      <c r="N30" s="56">
        <f t="shared" si="2"/>
        <v>1</v>
      </c>
      <c r="O30" s="56">
        <f t="shared" si="2"/>
        <v>1</v>
      </c>
      <c r="P30" s="49">
        <f>'Cenove indexy-prepocet'!P41</f>
        <v>2</v>
      </c>
    </row>
    <row r="31" spans="2:16">
      <c r="B31" s="55">
        <v>19</v>
      </c>
      <c r="C31" s="46" t="s">
        <v>11</v>
      </c>
      <c r="D31" s="47"/>
      <c r="E31" s="535"/>
      <c r="F31" s="56">
        <f t="shared" si="2"/>
        <v>1</v>
      </c>
      <c r="G31" s="56">
        <f t="shared" si="2"/>
        <v>1</v>
      </c>
      <c r="H31" s="56">
        <f t="shared" si="2"/>
        <v>1</v>
      </c>
      <c r="I31" s="56">
        <f t="shared" si="2"/>
        <v>1</v>
      </c>
      <c r="J31" s="56">
        <f t="shared" si="2"/>
        <v>1</v>
      </c>
      <c r="K31" s="56">
        <f t="shared" si="2"/>
        <v>1</v>
      </c>
      <c r="L31" s="56">
        <f t="shared" si="2"/>
        <v>1</v>
      </c>
      <c r="M31" s="56">
        <f t="shared" si="2"/>
        <v>1</v>
      </c>
      <c r="N31" s="56">
        <f t="shared" si="2"/>
        <v>1</v>
      </c>
      <c r="O31" s="56">
        <f t="shared" si="2"/>
        <v>1</v>
      </c>
      <c r="P31" s="49">
        <f>'Cenove indexy-prepocet'!P42</f>
        <v>7</v>
      </c>
    </row>
    <row r="32" spans="2:16">
      <c r="B32" s="55">
        <v>20</v>
      </c>
      <c r="C32" s="46" t="s">
        <v>12</v>
      </c>
      <c r="D32" s="47"/>
      <c r="E32" s="535"/>
      <c r="F32" s="56">
        <f t="shared" si="2"/>
        <v>1</v>
      </c>
      <c r="G32" s="56">
        <f t="shared" si="2"/>
        <v>1</v>
      </c>
      <c r="H32" s="56">
        <f t="shared" si="2"/>
        <v>1</v>
      </c>
      <c r="I32" s="56">
        <f t="shared" si="2"/>
        <v>1</v>
      </c>
      <c r="J32" s="56">
        <f t="shared" si="2"/>
        <v>1</v>
      </c>
      <c r="K32" s="56">
        <f t="shared" si="2"/>
        <v>1</v>
      </c>
      <c r="L32" s="56">
        <f t="shared" si="2"/>
        <v>1</v>
      </c>
      <c r="M32" s="56">
        <f t="shared" si="2"/>
        <v>1</v>
      </c>
      <c r="N32" s="56">
        <f t="shared" si="2"/>
        <v>1</v>
      </c>
      <c r="O32" s="56">
        <f t="shared" si="2"/>
        <v>1</v>
      </c>
      <c r="P32" s="49">
        <f>'Cenove indexy-prepocet'!P43</f>
        <v>7</v>
      </c>
    </row>
    <row r="33" spans="2:16">
      <c r="B33" s="55">
        <v>21</v>
      </c>
      <c r="C33" s="46" t="s">
        <v>13</v>
      </c>
      <c r="D33" s="47"/>
      <c r="E33" s="535"/>
      <c r="F33" s="56">
        <f t="shared" si="2"/>
        <v>1</v>
      </c>
      <c r="G33" s="56">
        <f t="shared" si="2"/>
        <v>1</v>
      </c>
      <c r="H33" s="56">
        <f t="shared" si="2"/>
        <v>1</v>
      </c>
      <c r="I33" s="56">
        <f t="shared" si="2"/>
        <v>1</v>
      </c>
      <c r="J33" s="56">
        <f t="shared" si="2"/>
        <v>1</v>
      </c>
      <c r="K33" s="56">
        <f t="shared" si="2"/>
        <v>1</v>
      </c>
      <c r="L33" s="56">
        <f t="shared" si="2"/>
        <v>1</v>
      </c>
      <c r="M33" s="56">
        <f t="shared" si="2"/>
        <v>1</v>
      </c>
      <c r="N33" s="56">
        <f t="shared" si="2"/>
        <v>1</v>
      </c>
      <c r="O33" s="56">
        <f t="shared" si="2"/>
        <v>1</v>
      </c>
      <c r="P33" s="49">
        <f>'Cenove indexy-prepocet'!P44</f>
        <v>7</v>
      </c>
    </row>
    <row r="34" spans="2:16">
      <c r="B34" s="55">
        <v>22</v>
      </c>
      <c r="C34" s="46" t="s">
        <v>14</v>
      </c>
      <c r="D34" s="47"/>
      <c r="E34" s="535"/>
      <c r="F34" s="56">
        <f t="shared" si="2"/>
        <v>1</v>
      </c>
      <c r="G34" s="56">
        <f t="shared" si="2"/>
        <v>1</v>
      </c>
      <c r="H34" s="56">
        <f t="shared" si="2"/>
        <v>1</v>
      </c>
      <c r="I34" s="56">
        <f t="shared" si="2"/>
        <v>1</v>
      </c>
      <c r="J34" s="56">
        <f t="shared" si="2"/>
        <v>1</v>
      </c>
      <c r="K34" s="56">
        <f t="shared" si="2"/>
        <v>1</v>
      </c>
      <c r="L34" s="56">
        <f t="shared" si="2"/>
        <v>1</v>
      </c>
      <c r="M34" s="56">
        <f t="shared" si="2"/>
        <v>1</v>
      </c>
      <c r="N34" s="56">
        <f t="shared" si="2"/>
        <v>1</v>
      </c>
      <c r="O34" s="56">
        <f t="shared" si="2"/>
        <v>1</v>
      </c>
      <c r="P34" s="49">
        <f>'Cenove indexy-prepocet'!P45</f>
        <v>2</v>
      </c>
    </row>
    <row r="35" spans="2:16">
      <c r="B35" s="55">
        <v>23</v>
      </c>
      <c r="C35" s="46" t="s">
        <v>15</v>
      </c>
      <c r="D35" s="47"/>
      <c r="E35" s="535"/>
      <c r="F35" s="56">
        <f t="shared" si="2"/>
        <v>1</v>
      </c>
      <c r="G35" s="56">
        <f t="shared" si="2"/>
        <v>1</v>
      </c>
      <c r="H35" s="56">
        <f t="shared" si="2"/>
        <v>1</v>
      </c>
      <c r="I35" s="56">
        <f t="shared" si="2"/>
        <v>1</v>
      </c>
      <c r="J35" s="56">
        <f t="shared" si="2"/>
        <v>1</v>
      </c>
      <c r="K35" s="56">
        <f t="shared" si="2"/>
        <v>1</v>
      </c>
      <c r="L35" s="56">
        <f t="shared" si="2"/>
        <v>1</v>
      </c>
      <c r="M35" s="56">
        <f t="shared" si="2"/>
        <v>1</v>
      </c>
      <c r="N35" s="56">
        <f t="shared" si="2"/>
        <v>1</v>
      </c>
      <c r="O35" s="56">
        <f t="shared" si="2"/>
        <v>1</v>
      </c>
      <c r="P35" s="49">
        <f>'Cenove indexy-prepocet'!P46</f>
        <v>2</v>
      </c>
    </row>
    <row r="36" spans="2:16">
      <c r="B36" s="55">
        <v>24</v>
      </c>
      <c r="C36" s="46" t="s">
        <v>16</v>
      </c>
      <c r="D36" s="47"/>
      <c r="E36" s="535"/>
      <c r="F36" s="56">
        <f t="shared" si="2"/>
        <v>1</v>
      </c>
      <c r="G36" s="56">
        <f t="shared" si="2"/>
        <v>1</v>
      </c>
      <c r="H36" s="56">
        <f t="shared" si="2"/>
        <v>1</v>
      </c>
      <c r="I36" s="56">
        <f t="shared" si="2"/>
        <v>1</v>
      </c>
      <c r="J36" s="56">
        <f t="shared" si="2"/>
        <v>1</v>
      </c>
      <c r="K36" s="56">
        <f t="shared" si="2"/>
        <v>1</v>
      </c>
      <c r="L36" s="56">
        <f t="shared" si="2"/>
        <v>1</v>
      </c>
      <c r="M36" s="56">
        <f t="shared" si="2"/>
        <v>1</v>
      </c>
      <c r="N36" s="56">
        <f t="shared" si="2"/>
        <v>1</v>
      </c>
      <c r="O36" s="56">
        <f t="shared" si="2"/>
        <v>1</v>
      </c>
      <c r="P36" s="49">
        <f>'Cenove indexy-prepocet'!P47</f>
        <v>2</v>
      </c>
    </row>
    <row r="37" spans="2:16">
      <c r="B37" s="55">
        <v>25</v>
      </c>
      <c r="C37" s="46" t="s">
        <v>17</v>
      </c>
      <c r="D37" s="47"/>
      <c r="E37" s="535"/>
      <c r="F37" s="56">
        <f t="shared" si="2"/>
        <v>1</v>
      </c>
      <c r="G37" s="56">
        <f t="shared" si="2"/>
        <v>1</v>
      </c>
      <c r="H37" s="56">
        <f t="shared" si="2"/>
        <v>1</v>
      </c>
      <c r="I37" s="56">
        <f t="shared" si="2"/>
        <v>1</v>
      </c>
      <c r="J37" s="56">
        <f t="shared" si="2"/>
        <v>1</v>
      </c>
      <c r="K37" s="56">
        <f t="shared" si="2"/>
        <v>1</v>
      </c>
      <c r="L37" s="56">
        <f t="shared" si="2"/>
        <v>1</v>
      </c>
      <c r="M37" s="56">
        <f t="shared" si="2"/>
        <v>1</v>
      </c>
      <c r="N37" s="56">
        <f t="shared" si="2"/>
        <v>1</v>
      </c>
      <c r="O37" s="56">
        <f t="shared" si="2"/>
        <v>1</v>
      </c>
      <c r="P37" s="49">
        <f>'Cenove indexy-prepocet'!P48</f>
        <v>2</v>
      </c>
    </row>
    <row r="38" spans="2:16" ht="12.75" hidden="1" customHeight="1">
      <c r="B38" s="55"/>
      <c r="C38" s="46"/>
      <c r="D38" s="47"/>
      <c r="E38" s="535"/>
      <c r="F38" s="56"/>
      <c r="G38" s="56"/>
      <c r="H38" s="56"/>
      <c r="I38" s="56"/>
      <c r="J38" s="56"/>
      <c r="K38" s="56"/>
      <c r="L38" s="56"/>
      <c r="M38" s="56"/>
      <c r="N38" s="56"/>
      <c r="O38" s="56"/>
    </row>
    <row r="39" spans="2:16">
      <c r="B39" s="55">
        <v>97</v>
      </c>
      <c r="C39" s="46" t="s">
        <v>78</v>
      </c>
      <c r="D39" s="47"/>
      <c r="E39" s="535"/>
      <c r="F39" s="56">
        <f t="shared" ref="F39:O41" si="3">INDEX($F$5:$O$13,$P39,MATCH(F$4,$F$4:$O$4,))</f>
        <v>1</v>
      </c>
      <c r="G39" s="56">
        <f t="shared" si="3"/>
        <v>1</v>
      </c>
      <c r="H39" s="56">
        <f t="shared" si="3"/>
        <v>1</v>
      </c>
      <c r="I39" s="56">
        <f t="shared" si="3"/>
        <v>1</v>
      </c>
      <c r="J39" s="56">
        <f t="shared" si="3"/>
        <v>1</v>
      </c>
      <c r="K39" s="56">
        <f t="shared" si="3"/>
        <v>1</v>
      </c>
      <c r="L39" s="56">
        <f t="shared" si="3"/>
        <v>1</v>
      </c>
      <c r="M39" s="56">
        <f t="shared" si="3"/>
        <v>1</v>
      </c>
      <c r="N39" s="56">
        <f t="shared" si="3"/>
        <v>1</v>
      </c>
      <c r="O39" s="56">
        <f t="shared" si="3"/>
        <v>1</v>
      </c>
      <c r="P39" s="49">
        <f>'Cenove indexy-prepocet'!P49</f>
        <v>2</v>
      </c>
    </row>
    <row r="40" spans="2:16">
      <c r="B40" s="55">
        <v>98</v>
      </c>
      <c r="C40" s="46" t="s">
        <v>41</v>
      </c>
      <c r="D40" s="47"/>
      <c r="E40" s="535"/>
      <c r="F40" s="56">
        <f t="shared" si="3"/>
        <v>1</v>
      </c>
      <c r="G40" s="56">
        <f t="shared" si="3"/>
        <v>1</v>
      </c>
      <c r="H40" s="56">
        <f t="shared" si="3"/>
        <v>1</v>
      </c>
      <c r="I40" s="56">
        <f t="shared" si="3"/>
        <v>1</v>
      </c>
      <c r="J40" s="56">
        <f t="shared" si="3"/>
        <v>1</v>
      </c>
      <c r="K40" s="56">
        <f t="shared" si="3"/>
        <v>1</v>
      </c>
      <c r="L40" s="56">
        <f t="shared" si="3"/>
        <v>1</v>
      </c>
      <c r="M40" s="56">
        <f t="shared" si="3"/>
        <v>1</v>
      </c>
      <c r="N40" s="56">
        <f t="shared" si="3"/>
        <v>1</v>
      </c>
      <c r="O40" s="56">
        <f t="shared" si="3"/>
        <v>1</v>
      </c>
      <c r="P40" s="49">
        <f>'Cenove indexy-prepocet'!P50</f>
        <v>2</v>
      </c>
    </row>
    <row r="41" spans="2:16" hidden="1">
      <c r="B41" s="512">
        <v>99</v>
      </c>
      <c r="C41" s="513" t="s">
        <v>207</v>
      </c>
      <c r="D41" s="514"/>
      <c r="E41" s="514"/>
      <c r="F41" s="515" t="e">
        <f t="shared" si="3"/>
        <v>#N/A</v>
      </c>
      <c r="G41" s="515" t="e">
        <f t="shared" si="3"/>
        <v>#N/A</v>
      </c>
      <c r="H41" s="515" t="e">
        <f t="shared" si="3"/>
        <v>#N/A</v>
      </c>
      <c r="I41" s="515" t="e">
        <f t="shared" si="3"/>
        <v>#N/A</v>
      </c>
      <c r="J41" s="515" t="e">
        <f t="shared" si="3"/>
        <v>#N/A</v>
      </c>
      <c r="K41" s="515" t="e">
        <f t="shared" si="3"/>
        <v>#N/A</v>
      </c>
      <c r="L41" s="515" t="e">
        <f t="shared" si="3"/>
        <v>#N/A</v>
      </c>
      <c r="M41" s="515" t="e">
        <f t="shared" si="3"/>
        <v>#N/A</v>
      </c>
      <c r="N41" s="515" t="e">
        <f t="shared" si="3"/>
        <v>#N/A</v>
      </c>
      <c r="O41" s="515" t="e">
        <f t="shared" si="3"/>
        <v>#N/A</v>
      </c>
      <c r="P41" s="49" t="e">
        <f>'Cenove indexy-prepocet'!P51</f>
        <v>#N/A</v>
      </c>
    </row>
    <row r="42" spans="2:16" ht="12.75" customHeight="1"/>
    <row r="43" spans="2:16">
      <c r="B43" s="10" t="s">
        <v>83</v>
      </c>
    </row>
    <row r="44" spans="2:16" ht="12.75" customHeight="1"/>
    <row r="45" spans="2:16">
      <c r="B45" s="52" t="s">
        <v>32</v>
      </c>
      <c r="C45" s="52" t="s">
        <v>59</v>
      </c>
      <c r="D45" s="53"/>
      <c r="E45" s="20" t="str">
        <f>E4</f>
        <v>Výchozí</v>
      </c>
      <c r="F45" s="21">
        <f>VR</f>
        <v>1</v>
      </c>
      <c r="G45" s="57">
        <f t="shared" ref="G45:O45" si="4">F45+1</f>
        <v>2</v>
      </c>
      <c r="H45" s="57">
        <f t="shared" si="4"/>
        <v>3</v>
      </c>
      <c r="I45" s="57">
        <f t="shared" si="4"/>
        <v>4</v>
      </c>
      <c r="J45" s="57">
        <f t="shared" si="4"/>
        <v>5</v>
      </c>
      <c r="K45" s="57">
        <f t="shared" si="4"/>
        <v>6</v>
      </c>
      <c r="L45" s="57">
        <f t="shared" si="4"/>
        <v>7</v>
      </c>
      <c r="M45" s="57">
        <f t="shared" si="4"/>
        <v>8</v>
      </c>
      <c r="N45" s="57">
        <f t="shared" si="4"/>
        <v>9</v>
      </c>
      <c r="O45" s="57">
        <f t="shared" si="4"/>
        <v>10</v>
      </c>
    </row>
    <row r="46" spans="2:16">
      <c r="B46" s="55" t="s">
        <v>19</v>
      </c>
      <c r="C46" s="46" t="str">
        <f>C18</f>
        <v>Pohonné hmoty a oleje - Nafta</v>
      </c>
      <c r="D46" s="47"/>
      <c r="E46" s="535"/>
      <c r="F46" s="58">
        <f>'Cenova nabidka NAFTA'!$L7*F18</f>
        <v>0</v>
      </c>
      <c r="G46" s="58">
        <f>'Cenova nabidka NAFTA'!$L7*G18</f>
        <v>0</v>
      </c>
      <c r="H46" s="58">
        <f>'Cenova nabidka NAFTA'!$L7*H18</f>
        <v>0</v>
      </c>
      <c r="I46" s="58">
        <f>'Cenova nabidka NAFTA'!$L7*I18</f>
        <v>0</v>
      </c>
      <c r="J46" s="58">
        <f>'Cenova nabidka NAFTA'!$L7*J18</f>
        <v>0</v>
      </c>
      <c r="K46" s="58">
        <f>'Cenova nabidka NAFTA'!$L7*K18</f>
        <v>0</v>
      </c>
      <c r="L46" s="58">
        <f>'Cenova nabidka NAFTA'!$L7*L18</f>
        <v>0</v>
      </c>
      <c r="M46" s="58">
        <f>'Cenova nabidka NAFTA'!$L7*M18</f>
        <v>0</v>
      </c>
      <c r="N46" s="58">
        <f>'Cenova nabidka NAFTA'!$L7*N18</f>
        <v>0</v>
      </c>
      <c r="O46" s="58">
        <f>'Cenova nabidka NAFTA'!$L7*O18</f>
        <v>0</v>
      </c>
    </row>
    <row r="47" spans="2:16">
      <c r="B47" s="55" t="s">
        <v>20</v>
      </c>
      <c r="C47" s="46" t="str">
        <f t="shared" ref="C47:C48" si="5">C19</f>
        <v>Pohonné hmoty a oleje - Alternativní</v>
      </c>
      <c r="D47" s="47"/>
      <c r="E47" s="535"/>
      <c r="F47" s="58">
        <f>'Cenova nabidka NAFTA'!$L8*F19</f>
        <v>0</v>
      </c>
      <c r="G47" s="58">
        <f>'Cenova nabidka NAFTA'!$L8*G19</f>
        <v>0</v>
      </c>
      <c r="H47" s="58">
        <f>'Cenova nabidka NAFTA'!$L8*H19</f>
        <v>0</v>
      </c>
      <c r="I47" s="58">
        <f>'Cenova nabidka NAFTA'!$L8*I19</f>
        <v>0</v>
      </c>
      <c r="J47" s="58">
        <f>'Cenova nabidka NAFTA'!$L8*J19</f>
        <v>0</v>
      </c>
      <c r="K47" s="58">
        <f>'Cenova nabidka NAFTA'!$L8*K19</f>
        <v>0</v>
      </c>
      <c r="L47" s="58">
        <f>'Cenova nabidka NAFTA'!$L8*L19</f>
        <v>0</v>
      </c>
      <c r="M47" s="58">
        <f>'Cenova nabidka NAFTA'!$L8*M19</f>
        <v>0</v>
      </c>
      <c r="N47" s="58">
        <f>'Cenova nabidka NAFTA'!$L8*N19</f>
        <v>0</v>
      </c>
      <c r="O47" s="58">
        <f>'Cenova nabidka NAFTA'!$L8*O19</f>
        <v>0</v>
      </c>
    </row>
    <row r="48" spans="2:16">
      <c r="B48" s="55" t="s">
        <v>21</v>
      </c>
      <c r="C48" s="46" t="str">
        <f t="shared" si="5"/>
        <v>Pohonné hmoty a oleje - Ostatní</v>
      </c>
      <c r="D48" s="47"/>
      <c r="E48" s="535"/>
      <c r="F48" s="58">
        <f>'Cenova nabidka NAFTA'!$L9*F20</f>
        <v>0</v>
      </c>
      <c r="G48" s="58">
        <f>'Cenova nabidka NAFTA'!$L9*G20</f>
        <v>0</v>
      </c>
      <c r="H48" s="58">
        <f>'Cenova nabidka NAFTA'!$L9*H20</f>
        <v>0</v>
      </c>
      <c r="I48" s="58">
        <f>'Cenova nabidka NAFTA'!$L9*I20</f>
        <v>0</v>
      </c>
      <c r="J48" s="58">
        <f>'Cenova nabidka NAFTA'!$L9*J20</f>
        <v>0</v>
      </c>
      <c r="K48" s="58">
        <f>'Cenova nabidka NAFTA'!$L9*K20</f>
        <v>0</v>
      </c>
      <c r="L48" s="58">
        <f>'Cenova nabidka NAFTA'!$L9*L20</f>
        <v>0</v>
      </c>
      <c r="M48" s="58">
        <f>'Cenova nabidka NAFTA'!$L9*M20</f>
        <v>0</v>
      </c>
      <c r="N48" s="58">
        <f>'Cenova nabidka NAFTA'!$L9*N20</f>
        <v>0</v>
      </c>
      <c r="O48" s="58">
        <f>'Cenova nabidka NAFTA'!$L9*O20</f>
        <v>0</v>
      </c>
    </row>
    <row r="49" spans="2:15">
      <c r="B49" s="55">
        <v>12</v>
      </c>
      <c r="C49" s="46" t="s">
        <v>5</v>
      </c>
      <c r="D49" s="47"/>
      <c r="E49" s="535"/>
      <c r="F49" s="58">
        <f>'Cenova nabidka NAFTA'!$L10*F21</f>
        <v>0</v>
      </c>
      <c r="G49" s="58">
        <f>'Cenova nabidka NAFTA'!$L10*G21</f>
        <v>0</v>
      </c>
      <c r="H49" s="58">
        <f>'Cenova nabidka NAFTA'!$L10*H21</f>
        <v>0</v>
      </c>
      <c r="I49" s="58">
        <f>'Cenova nabidka NAFTA'!$L10*I21</f>
        <v>0</v>
      </c>
      <c r="J49" s="58">
        <f>'Cenova nabidka NAFTA'!$L10*J21</f>
        <v>0</v>
      </c>
      <c r="K49" s="58">
        <f>'Cenova nabidka NAFTA'!$L10*K21</f>
        <v>0</v>
      </c>
      <c r="L49" s="58">
        <f>'Cenova nabidka NAFTA'!$L10*L21</f>
        <v>0</v>
      </c>
      <c r="M49" s="58">
        <f>'Cenova nabidka NAFTA'!$L10*M21</f>
        <v>0</v>
      </c>
      <c r="N49" s="58">
        <f>'Cenova nabidka NAFTA'!$L10*N21</f>
        <v>0</v>
      </c>
      <c r="O49" s="58">
        <f>'Cenova nabidka NAFTA'!$L10*O21</f>
        <v>0</v>
      </c>
    </row>
    <row r="50" spans="2:15">
      <c r="B50" s="55">
        <v>13</v>
      </c>
      <c r="C50" s="46" t="s">
        <v>6</v>
      </c>
      <c r="D50" s="47"/>
      <c r="E50" s="535"/>
      <c r="F50" s="58">
        <f>'Cenova nabidka NAFTA'!$L11*F22</f>
        <v>0</v>
      </c>
      <c r="G50" s="58">
        <f>'Cenova nabidka NAFTA'!$L11*G22</f>
        <v>0</v>
      </c>
      <c r="H50" s="58">
        <f>'Cenova nabidka NAFTA'!$L11*H22</f>
        <v>0</v>
      </c>
      <c r="I50" s="58">
        <f>'Cenova nabidka NAFTA'!$L11*I22</f>
        <v>0</v>
      </c>
      <c r="J50" s="58">
        <f>'Cenova nabidka NAFTA'!$L11*J22</f>
        <v>0</v>
      </c>
      <c r="K50" s="58">
        <f>'Cenova nabidka NAFTA'!$L11*K22</f>
        <v>0</v>
      </c>
      <c r="L50" s="58">
        <f>'Cenova nabidka NAFTA'!$L11*L22</f>
        <v>0</v>
      </c>
      <c r="M50" s="58">
        <f>'Cenova nabidka NAFTA'!$L11*M22</f>
        <v>0</v>
      </c>
      <c r="N50" s="58">
        <f>'Cenova nabidka NAFTA'!$L11*N22</f>
        <v>0</v>
      </c>
      <c r="O50" s="58">
        <f>'Cenova nabidka NAFTA'!$L11*O22</f>
        <v>0</v>
      </c>
    </row>
    <row r="51" spans="2:15">
      <c r="B51" s="55" t="s">
        <v>25</v>
      </c>
      <c r="C51" s="46" t="s">
        <v>53</v>
      </c>
      <c r="D51" s="47"/>
      <c r="E51" s="535"/>
      <c r="F51" s="58">
        <f>'Cenova nabidka NAFTA'!$L12*F23</f>
        <v>0</v>
      </c>
      <c r="G51" s="58">
        <f>'Cenova nabidka NAFTA'!$L12*G23</f>
        <v>0</v>
      </c>
      <c r="H51" s="58">
        <f>'Cenova nabidka NAFTA'!$L12*H23</f>
        <v>0</v>
      </c>
      <c r="I51" s="58">
        <f>'Cenova nabidka NAFTA'!$L12*I23</f>
        <v>0</v>
      </c>
      <c r="J51" s="58">
        <f>'Cenova nabidka NAFTA'!$L12*J23</f>
        <v>0</v>
      </c>
      <c r="K51" s="58">
        <f>'Cenova nabidka NAFTA'!$L12*K23</f>
        <v>0</v>
      </c>
      <c r="L51" s="58">
        <f>'Cenova nabidka NAFTA'!$L12*L23</f>
        <v>0</v>
      </c>
      <c r="M51" s="58">
        <f>'Cenova nabidka NAFTA'!$L12*M23</f>
        <v>0</v>
      </c>
      <c r="N51" s="58">
        <f>'Cenova nabidka NAFTA'!$L12*N23</f>
        <v>0</v>
      </c>
      <c r="O51" s="58">
        <f>'Cenova nabidka NAFTA'!$L12*O23</f>
        <v>0</v>
      </c>
    </row>
    <row r="52" spans="2:15">
      <c r="B52" s="55" t="s">
        <v>26</v>
      </c>
      <c r="C52" s="46" t="s">
        <v>54</v>
      </c>
      <c r="D52" s="47"/>
      <c r="E52" s="535"/>
      <c r="F52" s="58">
        <f>'Cenova nabidka NAFTA'!$L13*F24</f>
        <v>0</v>
      </c>
      <c r="G52" s="58">
        <f>'Cenova nabidka NAFTA'!$L13*G24</f>
        <v>0</v>
      </c>
      <c r="H52" s="58">
        <f>'Cenova nabidka NAFTA'!$L13*H24</f>
        <v>0</v>
      </c>
      <c r="I52" s="58">
        <f>'Cenova nabidka NAFTA'!$L13*I24</f>
        <v>0</v>
      </c>
      <c r="J52" s="58">
        <f>'Cenova nabidka NAFTA'!$L13*J24</f>
        <v>0</v>
      </c>
      <c r="K52" s="58">
        <f>'Cenova nabidka NAFTA'!$L13*K24</f>
        <v>0</v>
      </c>
      <c r="L52" s="58">
        <f>'Cenova nabidka NAFTA'!$L13*L24</f>
        <v>0</v>
      </c>
      <c r="M52" s="58">
        <f>'Cenova nabidka NAFTA'!$L13*M24</f>
        <v>0</v>
      </c>
      <c r="N52" s="58">
        <f>'Cenova nabidka NAFTA'!$L13*N24</f>
        <v>0</v>
      </c>
      <c r="O52" s="58">
        <f>'Cenova nabidka NAFTA'!$L13*O24</f>
        <v>0</v>
      </c>
    </row>
    <row r="53" spans="2:15">
      <c r="B53" s="55">
        <v>15</v>
      </c>
      <c r="C53" s="46" t="s">
        <v>39</v>
      </c>
      <c r="D53" s="47"/>
      <c r="E53" s="535"/>
      <c r="F53" s="58">
        <f>'Cenova nabidka NAFTA'!$L14*F25</f>
        <v>0</v>
      </c>
      <c r="G53" s="58">
        <f>'Cenova nabidka NAFTA'!$L14*G25</f>
        <v>0</v>
      </c>
      <c r="H53" s="58">
        <f>'Cenova nabidka NAFTA'!$L14*H25</f>
        <v>0</v>
      </c>
      <c r="I53" s="58">
        <f>'Cenova nabidka NAFTA'!$L14*I25</f>
        <v>0</v>
      </c>
      <c r="J53" s="58">
        <f>'Cenova nabidka NAFTA'!$L14*J25</f>
        <v>0</v>
      </c>
      <c r="K53" s="58">
        <f>'Cenova nabidka NAFTA'!$L14*K25</f>
        <v>0</v>
      </c>
      <c r="L53" s="58">
        <f>'Cenova nabidka NAFTA'!$L14*L25</f>
        <v>0</v>
      </c>
      <c r="M53" s="58">
        <f>'Cenova nabidka NAFTA'!$L14*M25</f>
        <v>0</v>
      </c>
      <c r="N53" s="58">
        <f>'Cenova nabidka NAFTA'!$L14*N25</f>
        <v>0</v>
      </c>
      <c r="O53" s="58">
        <f>'Cenova nabidka NAFTA'!$L14*O25</f>
        <v>0</v>
      </c>
    </row>
    <row r="54" spans="2:15">
      <c r="B54" s="55" t="s">
        <v>27</v>
      </c>
      <c r="C54" s="46" t="s">
        <v>55</v>
      </c>
      <c r="D54" s="47"/>
      <c r="E54" s="535"/>
      <c r="F54" s="58">
        <f>'Cenova nabidka NAFTA'!$L15*F26</f>
        <v>0</v>
      </c>
      <c r="G54" s="58">
        <f>'Cenova nabidka NAFTA'!$L15*G26</f>
        <v>0</v>
      </c>
      <c r="H54" s="58">
        <f>'Cenova nabidka NAFTA'!$L15*H26</f>
        <v>0</v>
      </c>
      <c r="I54" s="58">
        <f>'Cenova nabidka NAFTA'!$L15*I26</f>
        <v>0</v>
      </c>
      <c r="J54" s="58">
        <f>'Cenova nabidka NAFTA'!$L15*J26</f>
        <v>0</v>
      </c>
      <c r="K54" s="58">
        <f>'Cenova nabidka NAFTA'!$L15*K26</f>
        <v>0</v>
      </c>
      <c r="L54" s="58">
        <f>'Cenova nabidka NAFTA'!$L15*L26</f>
        <v>0</v>
      </c>
      <c r="M54" s="58">
        <f>'Cenova nabidka NAFTA'!$L15*M26</f>
        <v>0</v>
      </c>
      <c r="N54" s="58">
        <f>'Cenova nabidka NAFTA'!$L15*N26</f>
        <v>0</v>
      </c>
      <c r="O54" s="58">
        <f>'Cenova nabidka NAFTA'!$L15*O26</f>
        <v>0</v>
      </c>
    </row>
    <row r="55" spans="2:15">
      <c r="B55" s="55" t="s">
        <v>28</v>
      </c>
      <c r="C55" s="46" t="s">
        <v>56</v>
      </c>
      <c r="D55" s="47"/>
      <c r="E55" s="535"/>
      <c r="F55" s="58">
        <f>'Cenova nabidka NAFTA'!$L16*F27</f>
        <v>0</v>
      </c>
      <c r="G55" s="58">
        <f>'Cenova nabidka NAFTA'!$L16*G27</f>
        <v>0</v>
      </c>
      <c r="H55" s="58">
        <f>'Cenova nabidka NAFTA'!$L16*H27</f>
        <v>0</v>
      </c>
      <c r="I55" s="58">
        <f>'Cenova nabidka NAFTA'!$L16*I27</f>
        <v>0</v>
      </c>
      <c r="J55" s="58">
        <f>'Cenova nabidka NAFTA'!$L16*J27</f>
        <v>0</v>
      </c>
      <c r="K55" s="58">
        <f>'Cenova nabidka NAFTA'!$L16*K27</f>
        <v>0</v>
      </c>
      <c r="L55" s="58">
        <f>'Cenova nabidka NAFTA'!$L16*L27</f>
        <v>0</v>
      </c>
      <c r="M55" s="58">
        <f>'Cenova nabidka NAFTA'!$L16*M27</f>
        <v>0</v>
      </c>
      <c r="N55" s="58">
        <f>'Cenova nabidka NAFTA'!$L16*N27</f>
        <v>0</v>
      </c>
      <c r="O55" s="58">
        <f>'Cenova nabidka NAFTA'!$L16*O27</f>
        <v>0</v>
      </c>
    </row>
    <row r="56" spans="2:15">
      <c r="B56" s="55" t="s">
        <v>37</v>
      </c>
      <c r="C56" s="46" t="s">
        <v>57</v>
      </c>
      <c r="D56" s="47"/>
      <c r="E56" s="535"/>
      <c r="F56" s="58">
        <f>'Cenova nabidka NAFTA'!$L17*F28</f>
        <v>0</v>
      </c>
      <c r="G56" s="58">
        <f>'Cenova nabidka NAFTA'!$L17*G28</f>
        <v>0</v>
      </c>
      <c r="H56" s="58">
        <f>'Cenova nabidka NAFTA'!$L17*H28</f>
        <v>0</v>
      </c>
      <c r="I56" s="58">
        <f>'Cenova nabidka NAFTA'!$L17*I28</f>
        <v>0</v>
      </c>
      <c r="J56" s="58">
        <f>'Cenova nabidka NAFTA'!$L17*J28</f>
        <v>0</v>
      </c>
      <c r="K56" s="58">
        <f>'Cenova nabidka NAFTA'!$L17*K28</f>
        <v>0</v>
      </c>
      <c r="L56" s="58">
        <f>'Cenova nabidka NAFTA'!$L17*L28</f>
        <v>0</v>
      </c>
      <c r="M56" s="58">
        <f>'Cenova nabidka NAFTA'!$L17*M28</f>
        <v>0</v>
      </c>
      <c r="N56" s="58">
        <f>'Cenova nabidka NAFTA'!$L17*N28</f>
        <v>0</v>
      </c>
      <c r="O56" s="58">
        <f>'Cenova nabidka NAFTA'!$L17*O28</f>
        <v>0</v>
      </c>
    </row>
    <row r="57" spans="2:15">
      <c r="B57" s="55" t="s">
        <v>38</v>
      </c>
      <c r="C57" s="46" t="s">
        <v>58</v>
      </c>
      <c r="D57" s="47"/>
      <c r="E57" s="535"/>
      <c r="F57" s="58">
        <f>'Cenova nabidka NAFTA'!$L18*F29</f>
        <v>0</v>
      </c>
      <c r="G57" s="58">
        <f>'Cenova nabidka NAFTA'!$L18*G29</f>
        <v>0</v>
      </c>
      <c r="H57" s="58">
        <f>'Cenova nabidka NAFTA'!$L18*H29</f>
        <v>0</v>
      </c>
      <c r="I57" s="58">
        <f>'Cenova nabidka NAFTA'!$L18*I29</f>
        <v>0</v>
      </c>
      <c r="J57" s="58">
        <f>'Cenova nabidka NAFTA'!$L18*J29</f>
        <v>0</v>
      </c>
      <c r="K57" s="58">
        <f>'Cenova nabidka NAFTA'!$L18*K29</f>
        <v>0</v>
      </c>
      <c r="L57" s="58">
        <f>'Cenova nabidka NAFTA'!$L18*L29</f>
        <v>0</v>
      </c>
      <c r="M57" s="58">
        <f>'Cenova nabidka NAFTA'!$L18*M29</f>
        <v>0</v>
      </c>
      <c r="N57" s="58">
        <f>'Cenova nabidka NAFTA'!$L18*N29</f>
        <v>0</v>
      </c>
      <c r="O57" s="58">
        <f>'Cenova nabidka NAFTA'!$L18*O29</f>
        <v>0</v>
      </c>
    </row>
    <row r="58" spans="2:15">
      <c r="B58" s="55">
        <v>18</v>
      </c>
      <c r="C58" s="46" t="s">
        <v>10</v>
      </c>
      <c r="D58" s="47"/>
      <c r="E58" s="535"/>
      <c r="F58" s="58">
        <f>'Cenova nabidka NAFTA'!$L19*F30</f>
        <v>0</v>
      </c>
      <c r="G58" s="58">
        <f>'Cenova nabidka NAFTA'!$L19*G30</f>
        <v>0</v>
      </c>
      <c r="H58" s="58">
        <f>'Cenova nabidka NAFTA'!$L19*H30</f>
        <v>0</v>
      </c>
      <c r="I58" s="58">
        <f>'Cenova nabidka NAFTA'!$L19*I30</f>
        <v>0</v>
      </c>
      <c r="J58" s="58">
        <f>'Cenova nabidka NAFTA'!$L19*J30</f>
        <v>0</v>
      </c>
      <c r="K58" s="58">
        <f>'Cenova nabidka NAFTA'!$L19*K30</f>
        <v>0</v>
      </c>
      <c r="L58" s="58">
        <f>'Cenova nabidka NAFTA'!$L19*L30</f>
        <v>0</v>
      </c>
      <c r="M58" s="58">
        <f>'Cenova nabidka NAFTA'!$L19*M30</f>
        <v>0</v>
      </c>
      <c r="N58" s="58">
        <f>'Cenova nabidka NAFTA'!$L19*N30</f>
        <v>0</v>
      </c>
      <c r="O58" s="58">
        <f>'Cenova nabidka NAFTA'!$L19*O30</f>
        <v>0</v>
      </c>
    </row>
    <row r="59" spans="2:15">
      <c r="B59" s="55">
        <v>19</v>
      </c>
      <c r="C59" s="46" t="s">
        <v>11</v>
      </c>
      <c r="D59" s="47"/>
      <c r="E59" s="535"/>
      <c r="F59" s="58">
        <f>'Cenova nabidka NAFTA'!$L20*F31</f>
        <v>0</v>
      </c>
      <c r="G59" s="58">
        <f>'Cenova nabidka NAFTA'!$L20*G31</f>
        <v>0</v>
      </c>
      <c r="H59" s="58">
        <f>'Cenova nabidka NAFTA'!$L20*H31</f>
        <v>0</v>
      </c>
      <c r="I59" s="58">
        <f>'Cenova nabidka NAFTA'!$L20*I31</f>
        <v>0</v>
      </c>
      <c r="J59" s="58">
        <f>'Cenova nabidka NAFTA'!$L20*J31</f>
        <v>0</v>
      </c>
      <c r="K59" s="58">
        <f>'Cenova nabidka NAFTA'!$L20*K31</f>
        <v>0</v>
      </c>
      <c r="L59" s="58">
        <f>'Cenova nabidka NAFTA'!$L20*L31</f>
        <v>0</v>
      </c>
      <c r="M59" s="58">
        <f>'Cenova nabidka NAFTA'!$L20*M31</f>
        <v>0</v>
      </c>
      <c r="N59" s="58">
        <f>'Cenova nabidka NAFTA'!$L20*N31</f>
        <v>0</v>
      </c>
      <c r="O59" s="58">
        <f>'Cenova nabidka NAFTA'!$L20*O31</f>
        <v>0</v>
      </c>
    </row>
    <row r="60" spans="2:15">
      <c r="B60" s="55">
        <v>20</v>
      </c>
      <c r="C60" s="46" t="s">
        <v>12</v>
      </c>
      <c r="D60" s="47"/>
      <c r="E60" s="535"/>
      <c r="F60" s="58">
        <f>'Cenova nabidka NAFTA'!$L21*F32</f>
        <v>0</v>
      </c>
      <c r="G60" s="58">
        <f>'Cenova nabidka NAFTA'!$L21*G32</f>
        <v>0</v>
      </c>
      <c r="H60" s="58">
        <f>'Cenova nabidka NAFTA'!$L21*H32</f>
        <v>0</v>
      </c>
      <c r="I60" s="58">
        <f>'Cenova nabidka NAFTA'!$L21*I32</f>
        <v>0</v>
      </c>
      <c r="J60" s="58">
        <f>'Cenova nabidka NAFTA'!$L21*J32</f>
        <v>0</v>
      </c>
      <c r="K60" s="58">
        <f>'Cenova nabidka NAFTA'!$L21*K32</f>
        <v>0</v>
      </c>
      <c r="L60" s="58">
        <f>'Cenova nabidka NAFTA'!$L21*L32</f>
        <v>0</v>
      </c>
      <c r="M60" s="58">
        <f>'Cenova nabidka NAFTA'!$L21*M32</f>
        <v>0</v>
      </c>
      <c r="N60" s="58">
        <f>'Cenova nabidka NAFTA'!$L21*N32</f>
        <v>0</v>
      </c>
      <c r="O60" s="58">
        <f>'Cenova nabidka NAFTA'!$L21*O32</f>
        <v>0</v>
      </c>
    </row>
    <row r="61" spans="2:15">
      <c r="B61" s="55">
        <v>21</v>
      </c>
      <c r="C61" s="46" t="s">
        <v>13</v>
      </c>
      <c r="D61" s="47"/>
      <c r="E61" s="535"/>
      <c r="F61" s="58">
        <f>'Cenova nabidka NAFTA'!$L22*F33</f>
        <v>0</v>
      </c>
      <c r="G61" s="58">
        <f>'Cenova nabidka NAFTA'!$L22*G33</f>
        <v>0</v>
      </c>
      <c r="H61" s="58">
        <f>'Cenova nabidka NAFTA'!$L22*H33</f>
        <v>0</v>
      </c>
      <c r="I61" s="58">
        <f>'Cenova nabidka NAFTA'!$L22*I33</f>
        <v>0</v>
      </c>
      <c r="J61" s="58">
        <f>'Cenova nabidka NAFTA'!$L22*J33</f>
        <v>0</v>
      </c>
      <c r="K61" s="58">
        <f>'Cenova nabidka NAFTA'!$L22*K33</f>
        <v>0</v>
      </c>
      <c r="L61" s="58">
        <f>'Cenova nabidka NAFTA'!$L22*L33</f>
        <v>0</v>
      </c>
      <c r="M61" s="58">
        <f>'Cenova nabidka NAFTA'!$L22*M33</f>
        <v>0</v>
      </c>
      <c r="N61" s="58">
        <f>'Cenova nabidka NAFTA'!$L22*N33</f>
        <v>0</v>
      </c>
      <c r="O61" s="58">
        <f>'Cenova nabidka NAFTA'!$L22*O33</f>
        <v>0</v>
      </c>
    </row>
    <row r="62" spans="2:15">
      <c r="B62" s="55">
        <v>22</v>
      </c>
      <c r="C62" s="46" t="s">
        <v>14</v>
      </c>
      <c r="D62" s="47"/>
      <c r="E62" s="535"/>
      <c r="F62" s="58">
        <f>'Cenova nabidka NAFTA'!$L23*F34</f>
        <v>0</v>
      </c>
      <c r="G62" s="58">
        <f>'Cenova nabidka NAFTA'!$L23*G34</f>
        <v>0</v>
      </c>
      <c r="H62" s="58">
        <f>'Cenova nabidka NAFTA'!$L23*H34</f>
        <v>0</v>
      </c>
      <c r="I62" s="58">
        <f>'Cenova nabidka NAFTA'!$L23*I34</f>
        <v>0</v>
      </c>
      <c r="J62" s="58">
        <f>'Cenova nabidka NAFTA'!$L23*J34</f>
        <v>0</v>
      </c>
      <c r="K62" s="58">
        <f>'Cenova nabidka NAFTA'!$L23*K34</f>
        <v>0</v>
      </c>
      <c r="L62" s="58">
        <f>'Cenova nabidka NAFTA'!$L23*L34</f>
        <v>0</v>
      </c>
      <c r="M62" s="58">
        <f>'Cenova nabidka NAFTA'!$L23*M34</f>
        <v>0</v>
      </c>
      <c r="N62" s="58">
        <f>'Cenova nabidka NAFTA'!$L23*N34</f>
        <v>0</v>
      </c>
      <c r="O62" s="58">
        <f>'Cenova nabidka NAFTA'!$L23*O34</f>
        <v>0</v>
      </c>
    </row>
    <row r="63" spans="2:15">
      <c r="B63" s="55">
        <v>23</v>
      </c>
      <c r="C63" s="46" t="s">
        <v>15</v>
      </c>
      <c r="D63" s="47"/>
      <c r="E63" s="535"/>
      <c r="F63" s="58">
        <f>'Cenova nabidka NAFTA'!$L24*F35</f>
        <v>0</v>
      </c>
      <c r="G63" s="58">
        <f>'Cenova nabidka NAFTA'!$L24*G35</f>
        <v>0</v>
      </c>
      <c r="H63" s="58">
        <f>'Cenova nabidka NAFTA'!$L24*H35</f>
        <v>0</v>
      </c>
      <c r="I63" s="58">
        <f>'Cenova nabidka NAFTA'!$L24*I35</f>
        <v>0</v>
      </c>
      <c r="J63" s="58">
        <f>'Cenova nabidka NAFTA'!$L24*J35</f>
        <v>0</v>
      </c>
      <c r="K63" s="58">
        <f>'Cenova nabidka NAFTA'!$L24*K35</f>
        <v>0</v>
      </c>
      <c r="L63" s="58">
        <f>'Cenova nabidka NAFTA'!$L24*L35</f>
        <v>0</v>
      </c>
      <c r="M63" s="58">
        <f>'Cenova nabidka NAFTA'!$L24*M35</f>
        <v>0</v>
      </c>
      <c r="N63" s="58">
        <f>'Cenova nabidka NAFTA'!$L24*N35</f>
        <v>0</v>
      </c>
      <c r="O63" s="58">
        <f>'Cenova nabidka NAFTA'!$L24*O35</f>
        <v>0</v>
      </c>
    </row>
    <row r="64" spans="2:15">
      <c r="B64" s="55">
        <v>24</v>
      </c>
      <c r="C64" s="46" t="s">
        <v>16</v>
      </c>
      <c r="D64" s="47"/>
      <c r="E64" s="535"/>
      <c r="F64" s="58">
        <f>'Cenova nabidka NAFTA'!$L25*F36</f>
        <v>0</v>
      </c>
      <c r="G64" s="58">
        <f>'Cenova nabidka NAFTA'!$L25*G36</f>
        <v>0</v>
      </c>
      <c r="H64" s="58">
        <f>'Cenova nabidka NAFTA'!$L25*H36</f>
        <v>0</v>
      </c>
      <c r="I64" s="58">
        <f>'Cenova nabidka NAFTA'!$L25*I36</f>
        <v>0</v>
      </c>
      <c r="J64" s="58">
        <f>'Cenova nabidka NAFTA'!$L25*J36</f>
        <v>0</v>
      </c>
      <c r="K64" s="58">
        <f>'Cenova nabidka NAFTA'!$L25*K36</f>
        <v>0</v>
      </c>
      <c r="L64" s="58">
        <f>'Cenova nabidka NAFTA'!$L25*L36</f>
        <v>0</v>
      </c>
      <c r="M64" s="58">
        <f>'Cenova nabidka NAFTA'!$L25*M36</f>
        <v>0</v>
      </c>
      <c r="N64" s="58">
        <f>'Cenova nabidka NAFTA'!$L25*N36</f>
        <v>0</v>
      </c>
      <c r="O64" s="58">
        <f>'Cenova nabidka NAFTA'!$L25*O36</f>
        <v>0</v>
      </c>
    </row>
    <row r="65" spans="2:16">
      <c r="B65" s="55">
        <v>25</v>
      </c>
      <c r="C65" s="46" t="s">
        <v>17</v>
      </c>
      <c r="D65" s="47"/>
      <c r="E65" s="535"/>
      <c r="F65" s="58">
        <f>'Cenova nabidka NAFTA'!$L26*F37</f>
        <v>0</v>
      </c>
      <c r="G65" s="58">
        <f>'Cenova nabidka NAFTA'!$L26*G37</f>
        <v>0</v>
      </c>
      <c r="H65" s="58">
        <f>'Cenova nabidka NAFTA'!$L26*H37</f>
        <v>0</v>
      </c>
      <c r="I65" s="58">
        <f>'Cenova nabidka NAFTA'!$L26*I37</f>
        <v>0</v>
      </c>
      <c r="J65" s="58">
        <f>'Cenova nabidka NAFTA'!$L26*J37</f>
        <v>0</v>
      </c>
      <c r="K65" s="58">
        <f>'Cenova nabidka NAFTA'!$L26*K37</f>
        <v>0</v>
      </c>
      <c r="L65" s="58">
        <f>'Cenova nabidka NAFTA'!$L26*L37</f>
        <v>0</v>
      </c>
      <c r="M65" s="58">
        <f>'Cenova nabidka NAFTA'!$L26*M37</f>
        <v>0</v>
      </c>
      <c r="N65" s="58">
        <f>'Cenova nabidka NAFTA'!$L26*N37</f>
        <v>0</v>
      </c>
      <c r="O65" s="58">
        <f>'Cenova nabidka NAFTA'!$L26*O37</f>
        <v>0</v>
      </c>
    </row>
    <row r="66" spans="2:16">
      <c r="B66" s="66"/>
      <c r="C66" s="46" t="s">
        <v>78</v>
      </c>
      <c r="D66" s="47"/>
      <c r="E66" s="535"/>
      <c r="F66" s="58">
        <f>'Cenova nabidka NAFTA'!$L28*F39</f>
        <v>0</v>
      </c>
      <c r="G66" s="58">
        <f>'Cenova nabidka NAFTA'!$L28*G39</f>
        <v>0</v>
      </c>
      <c r="H66" s="58">
        <f>'Cenova nabidka NAFTA'!$L28*H39</f>
        <v>0</v>
      </c>
      <c r="I66" s="58">
        <f>'Cenova nabidka NAFTA'!$L28*I39</f>
        <v>0</v>
      </c>
      <c r="J66" s="58">
        <f>'Cenova nabidka NAFTA'!$L28*J39</f>
        <v>0</v>
      </c>
      <c r="K66" s="58">
        <f>'Cenova nabidka NAFTA'!$L28*K39</f>
        <v>0</v>
      </c>
      <c r="L66" s="58">
        <f>'Cenova nabidka NAFTA'!$L28*L39</f>
        <v>0</v>
      </c>
      <c r="M66" s="58">
        <f>'Cenova nabidka NAFTA'!$L28*M39</f>
        <v>0</v>
      </c>
      <c r="N66" s="58">
        <f>'Cenova nabidka NAFTA'!$L28*N39</f>
        <v>0</v>
      </c>
      <c r="O66" s="58">
        <f>'Cenova nabidka NAFTA'!$L28*O39</f>
        <v>0</v>
      </c>
    </row>
    <row r="67" spans="2:16">
      <c r="B67" s="67"/>
      <c r="C67" s="46" t="s">
        <v>41</v>
      </c>
      <c r="D67" s="47"/>
      <c r="E67" s="535"/>
      <c r="F67" s="58">
        <f>'Cenova nabidka NAFTA'!$L29*F40</f>
        <v>0</v>
      </c>
      <c r="G67" s="58">
        <f>'Cenova nabidka NAFTA'!$L29*G40</f>
        <v>0</v>
      </c>
      <c r="H67" s="58">
        <f>'Cenova nabidka NAFTA'!$L29*H40</f>
        <v>0</v>
      </c>
      <c r="I67" s="58">
        <f>'Cenova nabidka NAFTA'!$L29*I40</f>
        <v>0</v>
      </c>
      <c r="J67" s="58">
        <f>'Cenova nabidka NAFTA'!$L29*J40</f>
        <v>0</v>
      </c>
      <c r="K67" s="58">
        <f>'Cenova nabidka NAFTA'!$L29*K40</f>
        <v>0</v>
      </c>
      <c r="L67" s="58">
        <f>'Cenova nabidka NAFTA'!$L29*L40</f>
        <v>0</v>
      </c>
      <c r="M67" s="58">
        <f>'Cenova nabidka NAFTA'!$L29*M40</f>
        <v>0</v>
      </c>
      <c r="N67" s="58">
        <f>'Cenova nabidka NAFTA'!$L29*N40</f>
        <v>0</v>
      </c>
      <c r="O67" s="58">
        <f>'Cenova nabidka NAFTA'!$L29*O40</f>
        <v>0</v>
      </c>
    </row>
    <row r="68" spans="2:16" s="10" customFormat="1">
      <c r="B68" s="68"/>
      <c r="C68" s="62" t="s">
        <v>62</v>
      </c>
      <c r="D68" s="63"/>
      <c r="E68" s="536"/>
      <c r="F68" s="64">
        <f t="shared" ref="F68:O68" si="6">SUM(F46:F67)</f>
        <v>0</v>
      </c>
      <c r="G68" s="64">
        <f t="shared" si="6"/>
        <v>0</v>
      </c>
      <c r="H68" s="64">
        <f t="shared" si="6"/>
        <v>0</v>
      </c>
      <c r="I68" s="64">
        <f t="shared" si="6"/>
        <v>0</v>
      </c>
      <c r="J68" s="64">
        <f t="shared" si="6"/>
        <v>0</v>
      </c>
      <c r="K68" s="64">
        <f t="shared" si="6"/>
        <v>0</v>
      </c>
      <c r="L68" s="64">
        <f t="shared" si="6"/>
        <v>0</v>
      </c>
      <c r="M68" s="64">
        <f t="shared" si="6"/>
        <v>0</v>
      </c>
      <c r="N68" s="64">
        <f t="shared" si="6"/>
        <v>0</v>
      </c>
      <c r="O68" s="64">
        <f t="shared" si="6"/>
        <v>0</v>
      </c>
      <c r="P68" s="65"/>
    </row>
    <row r="69" spans="2:16">
      <c r="B69" s="67"/>
      <c r="C69" s="46" t="s">
        <v>60</v>
      </c>
      <c r="D69" s="47"/>
      <c r="E69" s="535"/>
      <c r="F69" s="58">
        <f t="shared" ref="F69:O69" si="7">VV_nafta</f>
        <v>2014548</v>
      </c>
      <c r="G69" s="58">
        <f t="shared" si="7"/>
        <v>2014548</v>
      </c>
      <c r="H69" s="58">
        <f t="shared" si="7"/>
        <v>2014548</v>
      </c>
      <c r="I69" s="58">
        <f t="shared" si="7"/>
        <v>2014548</v>
      </c>
      <c r="J69" s="58">
        <f t="shared" si="7"/>
        <v>2014548</v>
      </c>
      <c r="K69" s="58">
        <f t="shared" si="7"/>
        <v>2014548</v>
      </c>
      <c r="L69" s="58">
        <f t="shared" si="7"/>
        <v>2014548</v>
      </c>
      <c r="M69" s="58">
        <f t="shared" si="7"/>
        <v>2014548</v>
      </c>
      <c r="N69" s="58">
        <f t="shared" si="7"/>
        <v>2014548</v>
      </c>
      <c r="O69" s="58">
        <f t="shared" si="7"/>
        <v>2014548</v>
      </c>
    </row>
    <row r="70" spans="2:16">
      <c r="B70" s="67"/>
      <c r="C70" s="46" t="s">
        <v>60</v>
      </c>
      <c r="D70" s="47"/>
      <c r="E70" s="535"/>
      <c r="F70" s="58" t="e">
        <f>'Cenova nabidka NAFTA'!#REF!</f>
        <v>#REF!</v>
      </c>
      <c r="G70" s="58" t="e">
        <f>'Cenova nabidka NAFTA'!#REF!</f>
        <v>#REF!</v>
      </c>
      <c r="H70" s="58" t="e">
        <f>'Cenova nabidka NAFTA'!#REF!</f>
        <v>#REF!</v>
      </c>
      <c r="I70" s="58" t="e">
        <f>'Cenova nabidka NAFTA'!#REF!</f>
        <v>#REF!</v>
      </c>
      <c r="J70" s="58" t="e">
        <f>'Cenova nabidka NAFTA'!#REF!</f>
        <v>#REF!</v>
      </c>
      <c r="K70" s="58" t="e">
        <f>'Cenova nabidka NAFTA'!#REF!</f>
        <v>#REF!</v>
      </c>
      <c r="L70" s="58" t="e">
        <f>'Cenova nabidka NAFTA'!#REF!</f>
        <v>#REF!</v>
      </c>
      <c r="M70" s="58" t="e">
        <f>'Cenova nabidka NAFTA'!#REF!</f>
        <v>#REF!</v>
      </c>
      <c r="N70" s="58" t="e">
        <f>'Cenova nabidka NAFTA'!#REF!</f>
        <v>#REF!</v>
      </c>
      <c r="O70" s="58" t="e">
        <f>'Cenova nabidka NAFTA'!#REF!</f>
        <v>#REF!</v>
      </c>
    </row>
    <row r="71" spans="2:16">
      <c r="B71" s="67"/>
      <c r="C71" s="46" t="s">
        <v>60</v>
      </c>
      <c r="D71" s="47"/>
      <c r="E71" s="535"/>
      <c r="F71" s="58" t="e">
        <f>'Cenova nabidka NAFTA'!#REF!</f>
        <v>#REF!</v>
      </c>
      <c r="G71" s="58" t="e">
        <f>'Cenova nabidka NAFTA'!#REF!</f>
        <v>#REF!</v>
      </c>
      <c r="H71" s="58" t="e">
        <f>'Cenova nabidka NAFTA'!#REF!</f>
        <v>#REF!</v>
      </c>
      <c r="I71" s="58" t="e">
        <f>'Cenova nabidka NAFTA'!#REF!</f>
        <v>#REF!</v>
      </c>
      <c r="J71" s="58" t="e">
        <f>'Cenova nabidka NAFTA'!#REF!</f>
        <v>#REF!</v>
      </c>
      <c r="K71" s="58" t="e">
        <f>'Cenova nabidka NAFTA'!#REF!</f>
        <v>#REF!</v>
      </c>
      <c r="L71" s="58" t="e">
        <f>'Cenova nabidka NAFTA'!#REF!</f>
        <v>#REF!</v>
      </c>
      <c r="M71" s="58" t="e">
        <f>'Cenova nabidka NAFTA'!#REF!</f>
        <v>#REF!</v>
      </c>
      <c r="N71" s="58" t="e">
        <f>'Cenova nabidka NAFTA'!#REF!</f>
        <v>#REF!</v>
      </c>
      <c r="O71" s="58" t="e">
        <f>'Cenova nabidka NAFTA'!#REF!</f>
        <v>#REF!</v>
      </c>
    </row>
    <row r="72" spans="2:16" ht="12.75" customHeight="1">
      <c r="B72" s="69"/>
      <c r="C72" s="59" t="s">
        <v>61</v>
      </c>
      <c r="D72" s="60"/>
      <c r="E72" s="537"/>
      <c r="F72" s="61">
        <f t="shared" ref="F72:O72" si="8">F68/F69</f>
        <v>0</v>
      </c>
      <c r="G72" s="61">
        <f t="shared" si="8"/>
        <v>0</v>
      </c>
      <c r="H72" s="61">
        <f t="shared" si="8"/>
        <v>0</v>
      </c>
      <c r="I72" s="61">
        <f t="shared" si="8"/>
        <v>0</v>
      </c>
      <c r="J72" s="61">
        <f t="shared" si="8"/>
        <v>0</v>
      </c>
      <c r="K72" s="61">
        <f t="shared" si="8"/>
        <v>0</v>
      </c>
      <c r="L72" s="61">
        <f t="shared" si="8"/>
        <v>0</v>
      </c>
      <c r="M72" s="61">
        <f t="shared" si="8"/>
        <v>0</v>
      </c>
      <c r="N72" s="61">
        <f t="shared" si="8"/>
        <v>0</v>
      </c>
      <c r="O72" s="61">
        <f t="shared" si="8"/>
        <v>0</v>
      </c>
    </row>
    <row r="73" spans="2:16" ht="12.75" customHeight="1"/>
    <row r="74" spans="2:16" ht="12.75" hidden="1" customHeight="1"/>
    <row r="75" spans="2:16" ht="12.75" hidden="1" customHeight="1"/>
  </sheetData>
  <sheetProtection algorithmName="SHA-512" hashValue="86jk2EJLc4TwmRTXCpuFCGEyHnTGW9oXVaAGoOkbH00uVXYTmsv9Ekr9Se3sWvwCMXAOp7jRcd9yNNGwOZDcAg==" saltValue="4FaWDBmFdrxE6GT1ghRFwA==" spinCount="100000" sheet="1" formatRows="0"/>
  <mergeCells count="10">
    <mergeCell ref="B5:D5"/>
    <mergeCell ref="B6:D6"/>
    <mergeCell ref="B7:D7"/>
    <mergeCell ref="B8:D8"/>
    <mergeCell ref="B9:D9"/>
    <mergeCell ref="B10:D10"/>
    <mergeCell ref="B11:D11"/>
    <mergeCell ref="B12:D12"/>
    <mergeCell ref="B13:D13"/>
    <mergeCell ref="H17:I17"/>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15">
    <pageSetUpPr fitToPage="1"/>
  </sheetPr>
  <dimension ref="A1:N75"/>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9" customWidth="1"/>
    <col min="15" max="16384" width="9.140625" style="9" hidden="1"/>
  </cols>
  <sheetData>
    <row r="1" spans="1:14" customFormat="1">
      <c r="A1" s="9"/>
      <c r="B1" s="9"/>
      <c r="C1" s="9"/>
      <c r="D1" s="9"/>
      <c r="E1" s="9"/>
      <c r="F1" s="9"/>
      <c r="G1" s="9"/>
      <c r="H1" s="9"/>
      <c r="I1" s="9"/>
      <c r="J1" s="9"/>
      <c r="K1" s="9"/>
      <c r="L1" s="9"/>
      <c r="M1" s="9"/>
      <c r="N1" s="9"/>
    </row>
    <row r="2" spans="1:14" customFormat="1">
      <c r="A2" s="9"/>
      <c r="B2" s="10" t="s">
        <v>115</v>
      </c>
      <c r="C2" s="9"/>
      <c r="D2" s="9"/>
      <c r="E2" s="9"/>
      <c r="F2" s="9"/>
      <c r="G2" s="9"/>
      <c r="H2" s="9"/>
      <c r="I2" s="9"/>
      <c r="J2" s="9"/>
      <c r="K2" s="9"/>
      <c r="L2" s="9"/>
      <c r="M2" s="9"/>
      <c r="N2" s="9"/>
    </row>
    <row r="3" spans="1:14">
      <c r="A3" s="9"/>
      <c r="B3" s="9"/>
      <c r="C3" s="9"/>
      <c r="D3" s="841" t="s">
        <v>116</v>
      </c>
      <c r="E3" s="841"/>
      <c r="F3" s="841"/>
      <c r="G3" s="841"/>
      <c r="H3" s="841"/>
      <c r="I3" s="841"/>
      <c r="J3" s="841"/>
      <c r="K3" s="841"/>
      <c r="L3" s="841"/>
      <c r="M3" s="841"/>
    </row>
    <row r="4" spans="1:14" ht="13.5" thickBot="1">
      <c r="A4" s="9"/>
      <c r="B4" s="211"/>
      <c r="C4" s="212"/>
      <c r="D4" s="213">
        <f>VR</f>
        <v>1</v>
      </c>
      <c r="E4" s="213">
        <f>D4+1</f>
        <v>2</v>
      </c>
      <c r="F4" s="213">
        <f t="shared" ref="F4:M4" si="0">E4+1</f>
        <v>3</v>
      </c>
      <c r="G4" s="213">
        <f t="shared" si="0"/>
        <v>4</v>
      </c>
      <c r="H4" s="213">
        <f t="shared" si="0"/>
        <v>5</v>
      </c>
      <c r="I4" s="213">
        <f t="shared" si="0"/>
        <v>6</v>
      </c>
      <c r="J4" s="213">
        <f t="shared" si="0"/>
        <v>7</v>
      </c>
      <c r="K4" s="213">
        <f t="shared" si="0"/>
        <v>8</v>
      </c>
      <c r="L4" s="213">
        <f t="shared" si="0"/>
        <v>9</v>
      </c>
      <c r="M4" s="213">
        <f t="shared" si="0"/>
        <v>10</v>
      </c>
    </row>
    <row r="5" spans="1:14" ht="13.5" thickTop="1">
      <c r="A5" s="9"/>
      <c r="B5" s="21" t="s">
        <v>182</v>
      </c>
      <c r="C5" s="21" t="s">
        <v>30</v>
      </c>
      <c r="D5" s="306"/>
      <c r="E5" s="306"/>
      <c r="F5" s="306"/>
      <c r="G5" s="306"/>
      <c r="H5" s="306"/>
      <c r="I5" s="306"/>
      <c r="J5" s="306"/>
      <c r="K5" s="306"/>
      <c r="L5" s="306"/>
      <c r="M5" s="306"/>
    </row>
    <row r="6" spans="1:14">
      <c r="A6" s="9"/>
      <c r="B6" s="21" t="s">
        <v>183</v>
      </c>
      <c r="C6" s="21" t="s">
        <v>36</v>
      </c>
      <c r="D6" s="71">
        <f t="shared" ref="D6:M6" si="1">IF(D5=0,0,(D5/PP-1))</f>
        <v>0</v>
      </c>
      <c r="E6" s="71">
        <f t="shared" si="1"/>
        <v>0</v>
      </c>
      <c r="F6" s="71">
        <f t="shared" si="1"/>
        <v>0</v>
      </c>
      <c r="G6" s="71">
        <f t="shared" si="1"/>
        <v>0</v>
      </c>
      <c r="H6" s="71">
        <f t="shared" si="1"/>
        <v>0</v>
      </c>
      <c r="I6" s="71">
        <f t="shared" si="1"/>
        <v>0</v>
      </c>
      <c r="J6" s="71">
        <f t="shared" si="1"/>
        <v>0</v>
      </c>
      <c r="K6" s="71">
        <f t="shared" si="1"/>
        <v>0</v>
      </c>
      <c r="L6" s="71">
        <f t="shared" si="1"/>
        <v>0</v>
      </c>
      <c r="M6" s="71">
        <f t="shared" si="1"/>
        <v>0</v>
      </c>
    </row>
    <row r="7" spans="1:14">
      <c r="A7" s="9"/>
      <c r="B7" s="208"/>
      <c r="C7" s="208"/>
      <c r="D7" s="209"/>
      <c r="E7" s="209"/>
      <c r="F7" s="209"/>
      <c r="G7" s="209"/>
      <c r="H7" s="209"/>
      <c r="I7" s="209"/>
      <c r="J7" s="209"/>
      <c r="K7" s="209"/>
      <c r="L7" s="209"/>
      <c r="M7" s="209"/>
    </row>
    <row r="8" spans="1:14">
      <c r="A8" s="9"/>
      <c r="B8" s="207" t="s">
        <v>185</v>
      </c>
      <c r="C8" s="207" t="s">
        <v>218</v>
      </c>
      <c r="D8" s="310"/>
      <c r="E8" s="310"/>
      <c r="F8" s="310"/>
      <c r="G8" s="310"/>
      <c r="H8" s="310"/>
      <c r="I8" s="310"/>
      <c r="J8" s="310"/>
      <c r="K8" s="310"/>
      <c r="L8" s="310"/>
      <c r="M8" s="310"/>
    </row>
    <row r="9" spans="1:14">
      <c r="A9" s="9"/>
      <c r="B9" s="21" t="s">
        <v>263</v>
      </c>
      <c r="C9" s="207" t="s">
        <v>218</v>
      </c>
      <c r="D9" s="306"/>
      <c r="E9" s="306"/>
      <c r="F9" s="306"/>
      <c r="G9" s="306"/>
      <c r="H9" s="306"/>
      <c r="I9" s="306"/>
      <c r="J9" s="306"/>
      <c r="K9" s="306"/>
      <c r="L9" s="306"/>
      <c r="M9" s="306"/>
    </row>
    <row r="10" spans="1:14" hidden="1">
      <c r="A10" s="9"/>
      <c r="B10" s="21" t="s">
        <v>260</v>
      </c>
      <c r="C10" s="21"/>
      <c r="D10" s="306"/>
      <c r="E10" s="306"/>
      <c r="F10" s="306"/>
      <c r="G10" s="306"/>
      <c r="H10" s="306"/>
      <c r="I10" s="306"/>
      <c r="J10" s="306"/>
      <c r="K10" s="306"/>
      <c r="L10" s="306"/>
      <c r="M10" s="306"/>
    </row>
    <row r="11" spans="1:14">
      <c r="A11" s="9"/>
      <c r="B11" s="9"/>
      <c r="C11" s="9"/>
      <c r="D11" s="220"/>
      <c r="E11" s="50"/>
      <c r="F11" s="50"/>
      <c r="G11" s="50"/>
      <c r="H11" s="50"/>
      <c r="I11" s="50"/>
      <c r="J11" s="50"/>
      <c r="K11" s="50"/>
      <c r="L11" s="50"/>
      <c r="M11" s="50"/>
    </row>
    <row r="12" spans="1:14">
      <c r="A12" s="9"/>
      <c r="B12" s="10" t="s">
        <v>117</v>
      </c>
      <c r="D12" s="221"/>
      <c r="E12" s="221"/>
      <c r="F12" s="221"/>
      <c r="G12" s="221"/>
      <c r="H12" s="221"/>
      <c r="I12" s="221"/>
      <c r="J12" s="221"/>
      <c r="K12" s="221"/>
      <c r="L12" s="221"/>
      <c r="M12" s="221"/>
    </row>
    <row r="13" spans="1:14">
      <c r="A13" s="9"/>
      <c r="B13" s="9"/>
      <c r="C13" s="9"/>
      <c r="D13" s="9"/>
      <c r="E13" s="9"/>
      <c r="F13" s="9"/>
      <c r="G13" s="9"/>
      <c r="H13" s="9"/>
      <c r="I13" s="9"/>
      <c r="J13" s="9"/>
      <c r="K13" s="9"/>
      <c r="L13" s="9"/>
      <c r="M13" s="9"/>
    </row>
    <row r="14" spans="1:14">
      <c r="A14" s="9"/>
      <c r="B14" s="10" t="s">
        <v>215</v>
      </c>
      <c r="C14" s="9"/>
      <c r="D14" s="841" t="s">
        <v>116</v>
      </c>
      <c r="E14" s="841"/>
      <c r="F14" s="841"/>
      <c r="G14" s="841"/>
      <c r="H14" s="841"/>
      <c r="I14" s="841"/>
      <c r="J14" s="841"/>
      <c r="K14" s="841"/>
      <c r="L14" s="841"/>
      <c r="M14" s="841"/>
    </row>
    <row r="15" spans="1:14" ht="13.5" thickBot="1">
      <c r="A15" s="9"/>
      <c r="B15" s="211"/>
      <c r="C15" s="212"/>
      <c r="D15" s="213">
        <f>VR</f>
        <v>1</v>
      </c>
      <c r="E15" s="213">
        <f>D15+1</f>
        <v>2</v>
      </c>
      <c r="F15" s="213">
        <f t="shared" ref="F15" si="2">E15+1</f>
        <v>3</v>
      </c>
      <c r="G15" s="213">
        <f t="shared" ref="G15" si="3">F15+1</f>
        <v>4</v>
      </c>
      <c r="H15" s="213">
        <f t="shared" ref="H15" si="4">G15+1</f>
        <v>5</v>
      </c>
      <c r="I15" s="213">
        <f t="shared" ref="I15" si="5">H15+1</f>
        <v>6</v>
      </c>
      <c r="J15" s="213">
        <f t="shared" ref="J15" si="6">I15+1</f>
        <v>7</v>
      </c>
      <c r="K15" s="213">
        <f t="shared" ref="K15" si="7">J15+1</f>
        <v>8</v>
      </c>
      <c r="L15" s="213">
        <f t="shared" ref="L15" si="8">K15+1</f>
        <v>9</v>
      </c>
      <c r="M15" s="213">
        <f t="shared" ref="M15" si="9">L15+1</f>
        <v>10</v>
      </c>
    </row>
    <row r="16" spans="1:14" ht="13.5" thickTop="1">
      <c r="A16" s="9"/>
      <c r="B16" s="173" t="s">
        <v>108</v>
      </c>
      <c r="C16" s="21" t="s">
        <v>31</v>
      </c>
      <c r="D16" s="321">
        <f>'Vypocty NAFTA'!E32</f>
        <v>0</v>
      </c>
      <c r="E16" s="321">
        <f>'Vypocty NAFTA'!F32</f>
        <v>0</v>
      </c>
      <c r="F16" s="321">
        <f>'Vypocty NAFTA'!G32</f>
        <v>0</v>
      </c>
      <c r="G16" s="321">
        <f>'Vypocty NAFTA'!H32</f>
        <v>0</v>
      </c>
      <c r="H16" s="321">
        <f>'Vypocty NAFTA'!I32</f>
        <v>0</v>
      </c>
      <c r="I16" s="321">
        <f>'Vypocty NAFTA'!J32</f>
        <v>0</v>
      </c>
      <c r="J16" s="321">
        <f>'Vypocty NAFTA'!K32</f>
        <v>0</v>
      </c>
      <c r="K16" s="321">
        <f>'Vypocty NAFTA'!L32</f>
        <v>0</v>
      </c>
      <c r="L16" s="321">
        <f>'Vypocty NAFTA'!M32</f>
        <v>0</v>
      </c>
      <c r="M16" s="321">
        <f>'Vypocty NAFTA'!N32</f>
        <v>0</v>
      </c>
    </row>
    <row r="17" spans="1:13">
      <c r="A17" s="9"/>
      <c r="B17" s="173" t="s">
        <v>238</v>
      </c>
      <c r="C17" s="21" t="s">
        <v>31</v>
      </c>
      <c r="D17" s="321">
        <f>'Vypocty Alternativni'!E32</f>
        <v>0</v>
      </c>
      <c r="E17" s="321">
        <f>'Vypocty Alternativni'!F32</f>
        <v>0</v>
      </c>
      <c r="F17" s="321">
        <f>'Vypocty Alternativni'!G32</f>
        <v>0</v>
      </c>
      <c r="G17" s="321">
        <f>'Vypocty Alternativni'!H32</f>
        <v>0</v>
      </c>
      <c r="H17" s="321">
        <f>'Vypocty Alternativni'!I32</f>
        <v>0</v>
      </c>
      <c r="I17" s="321">
        <f>'Vypocty Alternativni'!J32</f>
        <v>0</v>
      </c>
      <c r="J17" s="321">
        <f>'Vypocty Alternativni'!K32</f>
        <v>0</v>
      </c>
      <c r="K17" s="321">
        <f>'Vypocty Alternativni'!L32</f>
        <v>0</v>
      </c>
      <c r="L17" s="321">
        <f>'Vypocty Alternativni'!M32</f>
        <v>0</v>
      </c>
      <c r="M17" s="321">
        <f>'Vypocty Alternativni'!N32</f>
        <v>0</v>
      </c>
    </row>
    <row r="18" spans="1:13">
      <c r="A18" s="9"/>
      <c r="B18" s="224" t="s">
        <v>121</v>
      </c>
      <c r="C18" s="225" t="s">
        <v>31</v>
      </c>
      <c r="D18" s="322">
        <f>D16*'Technicke hodnoceni'!D$24+'Beh smlouvy'!D17*'Technicke hodnoceni'!D$25</f>
        <v>0</v>
      </c>
      <c r="E18" s="322">
        <f>E16*'Technicke hodnoceni'!E$24+'Beh smlouvy'!E17*'Technicke hodnoceni'!E$25</f>
        <v>0</v>
      </c>
      <c r="F18" s="322">
        <f>F16*'Technicke hodnoceni'!F$24+'Beh smlouvy'!F17*'Technicke hodnoceni'!F$25</f>
        <v>0</v>
      </c>
      <c r="G18" s="322">
        <f>G16*'Technicke hodnoceni'!G$24+'Beh smlouvy'!G17*'Technicke hodnoceni'!G$25</f>
        <v>0</v>
      </c>
      <c r="H18" s="322">
        <f>H16*'Technicke hodnoceni'!H$24+'Beh smlouvy'!H17*'Technicke hodnoceni'!H$25</f>
        <v>0</v>
      </c>
      <c r="I18" s="322">
        <f>I16*'Technicke hodnoceni'!I$24+'Beh smlouvy'!I17*'Technicke hodnoceni'!I$25</f>
        <v>0</v>
      </c>
      <c r="J18" s="322">
        <f>J16*'Technicke hodnoceni'!J$24+'Beh smlouvy'!J17*'Technicke hodnoceni'!J$25</f>
        <v>0</v>
      </c>
      <c r="K18" s="322">
        <f>K16*'Technicke hodnoceni'!K$24+'Beh smlouvy'!K17*'Technicke hodnoceni'!K$25</f>
        <v>0</v>
      </c>
      <c r="L18" s="322">
        <f>L16*'Technicke hodnoceni'!L$24+'Beh smlouvy'!L17*'Technicke hodnoceni'!L$25</f>
        <v>0</v>
      </c>
      <c r="M18" s="322">
        <f>M16*'Technicke hodnoceni'!M$24+'Beh smlouvy'!M17*'Technicke hodnoceni'!M$25</f>
        <v>0</v>
      </c>
    </row>
    <row r="19" spans="1:13">
      <c r="A19" s="9"/>
      <c r="B19" s="9"/>
      <c r="C19" s="9"/>
      <c r="D19" s="9"/>
      <c r="E19" s="9"/>
      <c r="F19" s="9"/>
      <c r="G19" s="9"/>
      <c r="H19" s="9"/>
      <c r="I19" s="9"/>
      <c r="J19" s="9"/>
      <c r="K19" s="9"/>
      <c r="L19" s="9"/>
      <c r="M19" s="9"/>
    </row>
    <row r="20" spans="1:13">
      <c r="A20" s="9"/>
      <c r="B20" s="10" t="s">
        <v>217</v>
      </c>
      <c r="C20" s="9"/>
      <c r="D20" s="295"/>
      <c r="E20" s="295"/>
      <c r="F20" s="295"/>
      <c r="G20" s="295"/>
      <c r="H20" s="842" t="s">
        <v>116</v>
      </c>
      <c r="I20" s="843"/>
      <c r="J20" s="295"/>
      <c r="K20" s="295"/>
      <c r="L20" s="295"/>
      <c r="M20" s="295"/>
    </row>
    <row r="21" spans="1:13" ht="13.5" thickBot="1">
      <c r="A21" s="9"/>
      <c r="B21" s="211"/>
      <c r="C21" s="212"/>
      <c r="D21" s="213">
        <f>VR</f>
        <v>1</v>
      </c>
      <c r="E21" s="213">
        <f>D21+1</f>
        <v>2</v>
      </c>
      <c r="F21" s="213">
        <f t="shared" ref="F21" si="10">E21+1</f>
        <v>3</v>
      </c>
      <c r="G21" s="213">
        <f t="shared" ref="G21" si="11">F21+1</f>
        <v>4</v>
      </c>
      <c r="H21" s="213">
        <f t="shared" ref="H21" si="12">G21+1</f>
        <v>5</v>
      </c>
      <c r="I21" s="213">
        <f t="shared" ref="I21" si="13">H21+1</f>
        <v>6</v>
      </c>
      <c r="J21" s="213">
        <f t="shared" ref="J21" si="14">I21+1</f>
        <v>7</v>
      </c>
      <c r="K21" s="213">
        <f t="shared" ref="K21" si="15">J21+1</f>
        <v>8</v>
      </c>
      <c r="L21" s="213">
        <f t="shared" ref="L21" si="16">K21+1</f>
        <v>9</v>
      </c>
      <c r="M21" s="213">
        <f t="shared" ref="M21" si="17">L21+1</f>
        <v>10</v>
      </c>
    </row>
    <row r="22" spans="1:13" ht="13.5" thickTop="1">
      <c r="A22" s="9"/>
      <c r="B22" s="173" t="str">
        <f>B16</f>
        <v>Nafta</v>
      </c>
      <c r="C22" s="21" t="s">
        <v>31</v>
      </c>
      <c r="D22" s="321">
        <f>'Vypocty NAFTA'!E62</f>
        <v>0</v>
      </c>
      <c r="E22" s="321">
        <f>'Vypocty NAFTA'!F62</f>
        <v>0</v>
      </c>
      <c r="F22" s="321">
        <f>'Vypocty NAFTA'!G62</f>
        <v>0</v>
      </c>
      <c r="G22" s="321">
        <f>'Vypocty NAFTA'!H62</f>
        <v>0</v>
      </c>
      <c r="H22" s="321">
        <f>'Vypocty NAFTA'!I62</f>
        <v>0</v>
      </c>
      <c r="I22" s="321">
        <f>'Vypocty NAFTA'!J62</f>
        <v>0</v>
      </c>
      <c r="J22" s="321">
        <f>'Vypocty NAFTA'!K62</f>
        <v>0</v>
      </c>
      <c r="K22" s="321">
        <f>'Vypocty NAFTA'!L62</f>
        <v>0</v>
      </c>
      <c r="L22" s="321">
        <f>'Vypocty NAFTA'!M62</f>
        <v>0</v>
      </c>
      <c r="M22" s="321">
        <f>'Vypocty NAFTA'!N62</f>
        <v>0</v>
      </c>
    </row>
    <row r="23" spans="1:13">
      <c r="A23" s="9"/>
      <c r="B23" s="173" t="str">
        <f>B17</f>
        <v>Alternativní</v>
      </c>
      <c r="C23" s="21" t="s">
        <v>31</v>
      </c>
      <c r="D23" s="321">
        <f>'Vypocty Alternativni'!E62</f>
        <v>0</v>
      </c>
      <c r="E23" s="321">
        <f>'Vypocty Alternativni'!F62</f>
        <v>0</v>
      </c>
      <c r="F23" s="321">
        <f>'Vypocty Alternativni'!G62</f>
        <v>0</v>
      </c>
      <c r="G23" s="321">
        <f>'Vypocty Alternativni'!H62</f>
        <v>0</v>
      </c>
      <c r="H23" s="321">
        <f>'Vypocty Alternativni'!I62</f>
        <v>0</v>
      </c>
      <c r="I23" s="321">
        <f>'Vypocty Alternativni'!J62</f>
        <v>0</v>
      </c>
      <c r="J23" s="321">
        <f>'Vypocty Alternativni'!K62</f>
        <v>0</v>
      </c>
      <c r="K23" s="321">
        <f>'Vypocty Alternativni'!L62</f>
        <v>0</v>
      </c>
      <c r="L23" s="321">
        <f>'Vypocty Alternativni'!M62</f>
        <v>0</v>
      </c>
      <c r="M23" s="321">
        <f>'Vypocty Alternativni'!N62</f>
        <v>0</v>
      </c>
    </row>
    <row r="24" spans="1:13">
      <c r="A24" s="9"/>
      <c r="B24" s="224" t="s">
        <v>121</v>
      </c>
      <c r="C24" s="225" t="s">
        <v>31</v>
      </c>
      <c r="D24" s="322">
        <f>D22*'Technicke hodnoceni'!D$24+'Beh smlouvy'!D23*'Technicke hodnoceni'!D$25</f>
        <v>0</v>
      </c>
      <c r="E24" s="322">
        <f>E22*'Technicke hodnoceni'!E$24+'Beh smlouvy'!E23*'Technicke hodnoceni'!E$25</f>
        <v>0</v>
      </c>
      <c r="F24" s="322">
        <f>F22*'Technicke hodnoceni'!F$24+'Beh smlouvy'!F23*'Technicke hodnoceni'!F$25</f>
        <v>0</v>
      </c>
      <c r="G24" s="322">
        <f>G22*'Technicke hodnoceni'!G$24+'Beh smlouvy'!G23*'Technicke hodnoceni'!G$25</f>
        <v>0</v>
      </c>
      <c r="H24" s="322">
        <f>H22*'Technicke hodnoceni'!H$24+'Beh smlouvy'!H23*'Technicke hodnoceni'!H$25</f>
        <v>0</v>
      </c>
      <c r="I24" s="322">
        <f>I22*'Technicke hodnoceni'!I$24+'Beh smlouvy'!I23*'Technicke hodnoceni'!I$25</f>
        <v>0</v>
      </c>
      <c r="J24" s="322">
        <f>J22*'Technicke hodnoceni'!J$24+'Beh smlouvy'!J23*'Technicke hodnoceni'!J$25</f>
        <v>0</v>
      </c>
      <c r="K24" s="322">
        <f>K22*'Technicke hodnoceni'!K$24+'Beh smlouvy'!K23*'Technicke hodnoceni'!K$25</f>
        <v>0</v>
      </c>
      <c r="L24" s="322">
        <f>L22*'Technicke hodnoceni'!L$24+'Beh smlouvy'!L23*'Technicke hodnoceni'!L$25</f>
        <v>0</v>
      </c>
      <c r="M24" s="322">
        <f>M22*'Technicke hodnoceni'!M$24+'Beh smlouvy'!M23*'Technicke hodnoceni'!M$25</f>
        <v>0</v>
      </c>
    </row>
    <row r="25" spans="1:13">
      <c r="A25" s="9"/>
      <c r="B25" s="9"/>
      <c r="C25" s="9"/>
      <c r="D25" s="9"/>
      <c r="E25" s="9"/>
      <c r="F25" s="9"/>
      <c r="G25" s="9"/>
      <c r="H25" s="9"/>
      <c r="I25" s="9"/>
      <c r="J25" s="9"/>
      <c r="K25" s="9"/>
      <c r="L25" s="9"/>
      <c r="M25" s="9"/>
    </row>
    <row r="26" spans="1:13">
      <c r="A26" s="9"/>
      <c r="B26" s="10" t="s">
        <v>184</v>
      </c>
      <c r="C26" s="9"/>
      <c r="D26" s="841" t="s">
        <v>116</v>
      </c>
      <c r="E26" s="841"/>
      <c r="F26" s="841"/>
      <c r="G26" s="841"/>
      <c r="H26" s="841"/>
      <c r="I26" s="841"/>
      <c r="J26" s="841"/>
      <c r="K26" s="841"/>
      <c r="L26" s="841"/>
      <c r="M26" s="841"/>
    </row>
    <row r="27" spans="1:13" ht="13.5" thickBot="1">
      <c r="A27" s="9"/>
      <c r="B27" s="211"/>
      <c r="C27" s="212"/>
      <c r="D27" s="213">
        <f>VR</f>
        <v>1</v>
      </c>
      <c r="E27" s="213">
        <f>D27+1</f>
        <v>2</v>
      </c>
      <c r="F27" s="213">
        <f t="shared" ref="F27" si="18">E27+1</f>
        <v>3</v>
      </c>
      <c r="G27" s="213">
        <f t="shared" ref="G27" si="19">F27+1</f>
        <v>4</v>
      </c>
      <c r="H27" s="213">
        <f t="shared" ref="H27" si="20">G27+1</f>
        <v>5</v>
      </c>
      <c r="I27" s="213">
        <f t="shared" ref="I27" si="21">H27+1</f>
        <v>6</v>
      </c>
      <c r="J27" s="213">
        <f t="shared" ref="J27" si="22">I27+1</f>
        <v>7</v>
      </c>
      <c r="K27" s="213">
        <f t="shared" ref="K27" si="23">J27+1</f>
        <v>8</v>
      </c>
      <c r="L27" s="213">
        <f t="shared" ref="L27" si="24">K27+1</f>
        <v>9</v>
      </c>
      <c r="M27" s="213">
        <f t="shared" ref="M27" si="25">L27+1</f>
        <v>10</v>
      </c>
    </row>
    <row r="28" spans="1:13" ht="13.5" thickTop="1">
      <c r="A28" s="9"/>
      <c r="B28" s="173" t="str">
        <f>B22</f>
        <v>Nafta</v>
      </c>
      <c r="C28" s="21" t="s">
        <v>31</v>
      </c>
      <c r="D28" s="321">
        <f>'Vypocty NAFTA'!E92</f>
        <v>0</v>
      </c>
      <c r="E28" s="321">
        <f>'Vypocty NAFTA'!F92</f>
        <v>0</v>
      </c>
      <c r="F28" s="321">
        <f>'Vypocty NAFTA'!G92</f>
        <v>0</v>
      </c>
      <c r="G28" s="321">
        <f>'Vypocty NAFTA'!H92</f>
        <v>0</v>
      </c>
      <c r="H28" s="321">
        <f>'Vypocty NAFTA'!I92</f>
        <v>0</v>
      </c>
      <c r="I28" s="321">
        <f>'Vypocty NAFTA'!J92</f>
        <v>0</v>
      </c>
      <c r="J28" s="321">
        <f>'Vypocty NAFTA'!K92</f>
        <v>0</v>
      </c>
      <c r="K28" s="321">
        <f>'Vypocty NAFTA'!L92</f>
        <v>0</v>
      </c>
      <c r="L28" s="321">
        <f>'Vypocty NAFTA'!M92</f>
        <v>0</v>
      </c>
      <c r="M28" s="321">
        <f>'Vypocty NAFTA'!N92</f>
        <v>0</v>
      </c>
    </row>
    <row r="29" spans="1:13">
      <c r="A29" s="9"/>
      <c r="B29" s="173" t="str">
        <f>B23</f>
        <v>Alternativní</v>
      </c>
      <c r="C29" s="21" t="s">
        <v>31</v>
      </c>
      <c r="D29" s="321">
        <f>'Vypocty Alternativni'!E92</f>
        <v>0</v>
      </c>
      <c r="E29" s="321">
        <f>'Vypocty Alternativni'!F92</f>
        <v>0</v>
      </c>
      <c r="F29" s="321">
        <f>'Vypocty Alternativni'!G92</f>
        <v>0</v>
      </c>
      <c r="G29" s="321">
        <f>'Vypocty Alternativni'!H92</f>
        <v>0</v>
      </c>
      <c r="H29" s="321">
        <f>'Vypocty Alternativni'!I92</f>
        <v>0</v>
      </c>
      <c r="I29" s="321">
        <f>'Vypocty Alternativni'!J92</f>
        <v>0</v>
      </c>
      <c r="J29" s="321">
        <f>'Vypocty Alternativni'!K92</f>
        <v>0</v>
      </c>
      <c r="K29" s="321">
        <f>'Vypocty Alternativni'!L92</f>
        <v>0</v>
      </c>
      <c r="L29" s="321">
        <f>'Vypocty Alternativni'!M92</f>
        <v>0</v>
      </c>
      <c r="M29" s="321">
        <f>'Vypocty Alternativni'!N92</f>
        <v>0</v>
      </c>
    </row>
    <row r="30" spans="1:13">
      <c r="A30" s="9"/>
      <c r="B30" s="224" t="s">
        <v>121</v>
      </c>
      <c r="C30" s="225" t="s">
        <v>31</v>
      </c>
      <c r="D30" s="322">
        <f>D28*'Technicke hodnoceni'!D$24+'Beh smlouvy'!D29*'Technicke hodnoceni'!D$25</f>
        <v>0</v>
      </c>
      <c r="E30" s="322">
        <f>E28*'Technicke hodnoceni'!E$24+'Beh smlouvy'!E29*'Technicke hodnoceni'!E$25</f>
        <v>0</v>
      </c>
      <c r="F30" s="322">
        <f>F28*'Technicke hodnoceni'!F$24+'Beh smlouvy'!F29*'Technicke hodnoceni'!F$25</f>
        <v>0</v>
      </c>
      <c r="G30" s="322">
        <f>G28*'Technicke hodnoceni'!G$24+'Beh smlouvy'!G29*'Technicke hodnoceni'!G$25</f>
        <v>0</v>
      </c>
      <c r="H30" s="322">
        <f>H28*'Technicke hodnoceni'!H$24+'Beh smlouvy'!H29*'Technicke hodnoceni'!H$25</f>
        <v>0</v>
      </c>
      <c r="I30" s="322">
        <f>I28*'Technicke hodnoceni'!I$24+'Beh smlouvy'!I29*'Technicke hodnoceni'!I$25</f>
        <v>0</v>
      </c>
      <c r="J30" s="322">
        <f>J28*'Technicke hodnoceni'!J$24+'Beh smlouvy'!J29*'Technicke hodnoceni'!J$25</f>
        <v>0</v>
      </c>
      <c r="K30" s="322">
        <f>K28*'Technicke hodnoceni'!K$24+'Beh smlouvy'!K29*'Technicke hodnoceni'!K$25</f>
        <v>0</v>
      </c>
      <c r="L30" s="322">
        <f>L28*'Technicke hodnoceni'!L$24+'Beh smlouvy'!L29*'Technicke hodnoceni'!L$25</f>
        <v>0</v>
      </c>
      <c r="M30" s="322">
        <f>M28*'Technicke hodnoceni'!M$24+'Beh smlouvy'!M29*'Technicke hodnoceni'!M$25</f>
        <v>0</v>
      </c>
    </row>
    <row r="31" spans="1:13">
      <c r="A31" s="9"/>
      <c r="B31" s="9"/>
      <c r="C31" s="9"/>
      <c r="D31" s="9"/>
      <c r="E31" s="9"/>
      <c r="F31" s="9"/>
      <c r="G31" s="9"/>
      <c r="H31" s="9"/>
      <c r="I31" s="9"/>
      <c r="J31" s="9"/>
      <c r="K31" s="9"/>
      <c r="L31" s="9"/>
      <c r="M31" s="9"/>
    </row>
    <row r="32" spans="1:13"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sheetData>
  <sheetProtection algorithmName="SHA-512" hashValue="FQjHiwB6yy1C9pWpYw3PqjSvPCLRXglEoo/khNZpJydIh2LAbxUwAq7mUJYLXZztYlwAVQfLZCCvvBxA75DL4Q==" saltValue="qzIafmSWp+BEJEO5saBySQ==" spinCount="100000" sheet="1" formatRows="0"/>
  <mergeCells count="4">
    <mergeCell ref="D3:M3"/>
    <mergeCell ref="D14:M14"/>
    <mergeCell ref="D26:M26"/>
    <mergeCell ref="H20:I20"/>
  </mergeCells>
  <conditionalFormatting sqref="D6:M6">
    <cfRule type="expression" dxfId="3" priority="25">
      <formula>OR(D6&lt;SH,D6&gt;HH)</formula>
    </cfRule>
  </conditionalFormatting>
  <conditionalFormatting sqref="D8:M8">
    <cfRule type="expression" dxfId="2" priority="19">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16">
    <tabColor theme="4"/>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98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DOPRAVCE'!$J11*'Vypocty indexu'!F18*('Cenova nabidka NAFTA'!$F7+IF(OR(E$31&lt;SH,E$31&gt;HH),'Cenova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8" s="114">
        <f>'NABIDKA DOPRAVCE'!$J11*'Vypocty indexu'!G18*('Cenova nabidka NAFTA'!$F7+IF(OR(F$31&lt;SH,F$31&gt;HH),'Cenova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8" s="114">
        <f>'NABIDKA DOPRAVCE'!$J11*'Vypocty indexu'!H18*('Cenova nabidka NAFTA'!$F7+IF(OR(G$31&lt;SH,G$31&gt;HH),'Cenova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8" s="114">
        <f>'NABIDKA DOPRAVCE'!$J11*'Vypocty indexu'!I18*('Cenova nabidka NAFTA'!$F7+IF(OR(H$31&lt;SH,H$31&gt;HH),'Cenova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8" s="114">
        <f>'NABIDKA DOPRAVCE'!$J11*'Vypocty indexu'!J18*('Cenova nabidka NAFTA'!$F7+IF(OR(I$31&lt;SH,I$31&gt;HH),'Cenova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8" s="114">
        <f>'NABIDKA DOPRAVCE'!$J11*'Vypocty indexu'!K18*('Cenova nabidka NAFTA'!$F7+IF(OR(J$31&lt;SH,J$31&gt;HH),'Cenova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8" s="114">
        <f>'NABIDKA DOPRAVCE'!$J11*'Vypocty indexu'!L18*('Cenova nabidka NAFTA'!$F7+IF(OR(K$31&lt;SH,K$31&gt;HH),'Cenova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8" s="114">
        <f>'NABIDKA DOPRAVCE'!$J11*'Vypocty indexu'!M18*('Cenova nabidka NAFTA'!$F7+IF(OR(L$31&lt;SH,L$31&gt;HH),'Cenova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8" s="114">
        <f>'NABIDKA DOPRAVCE'!$J11*'Vypocty indexu'!N18*('Cenova nabidka NAFTA'!$F7+IF(OR(M$31&lt;SH,M$31&gt;HH),'Cenova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8" s="114">
        <f>'NABIDKA DOPRAVCE'!$J11*'Vypocty indexu'!O18*('Cenova nabidka NAFTA'!$F7+IF(OR(N$31&lt;SH,N$31&gt;HH),'Cenova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9" spans="2:14" outlineLevel="1">
      <c r="B9" s="55" t="s">
        <v>20</v>
      </c>
      <c r="C9" s="46" t="s">
        <v>240</v>
      </c>
      <c r="D9" s="184"/>
      <c r="E9" s="114">
        <f>'NABIDKA DOPRAVCE'!$J12*'Vypocty indexu'!F19*('Cenova nabidka NAFTA'!$F8+IF(OR(E$31&lt;SH,E$31&gt;HH),'Cenova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9" s="114">
        <f>'NABIDKA DOPRAVCE'!$J12*'Vypocty indexu'!G19*('Cenova nabidka NAFTA'!$F8+IF(OR(F$31&lt;SH,F$31&gt;HH),'Cenova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9" s="114">
        <f>'NABIDKA DOPRAVCE'!$J12*'Vypocty indexu'!H19*('Cenova nabidka NAFTA'!$F8+IF(OR(G$31&lt;SH,G$31&gt;HH),'Cenova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9" s="114">
        <f>'NABIDKA DOPRAVCE'!$J12*'Vypocty indexu'!I19*('Cenova nabidka NAFTA'!$F8+IF(OR(H$31&lt;SH,H$31&gt;HH),'Cenova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9" s="114">
        <f>'NABIDKA DOPRAVCE'!$J12*'Vypocty indexu'!J19*('Cenova nabidka NAFTA'!$F8+IF(OR(I$31&lt;SH,I$31&gt;HH),'Cenova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9" s="114">
        <f>'NABIDKA DOPRAVCE'!$J12*'Vypocty indexu'!K19*('Cenova nabidka NAFTA'!$F8+IF(OR(J$31&lt;SH,J$31&gt;HH),'Cenova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9" s="114">
        <f>'NABIDKA DOPRAVCE'!$J12*'Vypocty indexu'!L19*('Cenova nabidka NAFTA'!$F8+IF(OR(K$31&lt;SH,K$31&gt;HH),'Cenova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9" s="114">
        <f>'NABIDKA DOPRAVCE'!$J12*'Vypocty indexu'!M19*('Cenova nabidka NAFTA'!$F8+IF(OR(L$31&lt;SH,L$31&gt;HH),'Cenova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9" s="114">
        <f>'NABIDKA DOPRAVCE'!$J12*'Vypocty indexu'!N19*('Cenova nabidka NAFTA'!$F8+IF(OR(M$31&lt;SH,M$31&gt;HH),'Cenova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9" s="114">
        <f>'NABIDKA DOPRAVCE'!$J12*'Vypocty indexu'!O19*('Cenova nabidka NAFTA'!$F8+IF(OR(N$31&lt;SH,N$31&gt;HH),'Cenova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10" spans="2:14" outlineLevel="1">
      <c r="B10" s="55" t="s">
        <v>21</v>
      </c>
      <c r="C10" s="46" t="s">
        <v>112</v>
      </c>
      <c r="D10" s="184"/>
      <c r="E10" s="114">
        <f>'NABIDKA DOPRAVCE'!$J13*'Vypocty indexu'!F20*('Cenova nabidka NAFTA'!$F9+IF(OR(E$31&lt;SH,E$31&gt;HH),'Cenova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10" s="114">
        <f>'NABIDKA DOPRAVCE'!$J13*'Vypocty indexu'!G20*('Cenova nabidka NAFTA'!$F9+IF(OR(F$31&lt;SH,F$31&gt;HH),'Cenova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10" s="114">
        <f>'NABIDKA DOPRAVCE'!$J13*'Vypocty indexu'!H20*('Cenova nabidka NAFTA'!$F9+IF(OR(G$31&lt;SH,G$31&gt;HH),'Cenova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10" s="114">
        <f>'NABIDKA DOPRAVCE'!$J13*'Vypocty indexu'!I20*('Cenova nabidka NAFTA'!$F9+IF(OR(H$31&lt;SH,H$31&gt;HH),'Cenova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10" s="114">
        <f>'NABIDKA DOPRAVCE'!$J13*'Vypocty indexu'!J20*('Cenova nabidka NAFTA'!$F9+IF(OR(I$31&lt;SH,I$31&gt;HH),'Cenova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10" s="114">
        <f>'NABIDKA DOPRAVCE'!$J13*'Vypocty indexu'!K20*('Cenova nabidka NAFTA'!$F9+IF(OR(J$31&lt;SH,J$31&gt;HH),'Cenova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10" s="114">
        <f>'NABIDKA DOPRAVCE'!$J13*'Vypocty indexu'!L20*('Cenova nabidka NAFTA'!$F9+IF(OR(K$31&lt;SH,K$31&gt;HH),'Cenova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10" s="114">
        <f>'NABIDKA DOPRAVCE'!$J13*'Vypocty indexu'!M20*('Cenova nabidka NAFTA'!$F9+IF(OR(L$31&lt;SH,L$31&gt;HH),'Cenova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10" s="114">
        <f>'NABIDKA DOPRAVCE'!$J13*'Vypocty indexu'!N20*('Cenova nabidka NAFTA'!$F9+IF(OR(M$31&lt;SH,M$31&gt;HH),'Cenova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10" s="114">
        <f>'NABIDKA DOPRAVCE'!$J13*'Vypocty indexu'!O20*('Cenova nabidka NAFTA'!$F9+IF(OR(N$31&lt;SH,N$31&gt;HH),'Cenova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11" spans="2:14" outlineLevel="1">
      <c r="B11" s="55">
        <v>12</v>
      </c>
      <c r="C11" s="46" t="s">
        <v>5</v>
      </c>
      <c r="D11" s="184"/>
      <c r="E11" s="114">
        <f>'NABIDKA DOPRAVCE'!$J14*'Vypocty indexu'!F21*('Cenova nabidka NAFTA'!$F10+IF(OR(E$31&lt;SH,E$31&gt;HH),'Cenova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11" s="114">
        <f>'NABIDKA DOPRAVCE'!$J14*'Vypocty indexu'!G21*('Cenova nabidka NAFTA'!$F10+IF(OR(F$31&lt;SH,F$31&gt;HH),'Cenova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11" s="114">
        <f>'NABIDKA DOPRAVCE'!$J14*'Vypocty indexu'!H21*('Cenova nabidka NAFTA'!$F10+IF(OR(G$31&lt;SH,G$31&gt;HH),'Cenova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11" s="114">
        <f>'NABIDKA DOPRAVCE'!$J14*'Vypocty indexu'!I21*('Cenova nabidka NAFTA'!$F10+IF(OR(H$31&lt;SH,H$31&gt;HH),'Cenova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11" s="114">
        <f>'NABIDKA DOPRAVCE'!$J14*'Vypocty indexu'!J21*('Cenova nabidka NAFTA'!$F10+IF(OR(I$31&lt;SH,I$31&gt;HH),'Cenova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11" s="114">
        <f>'NABIDKA DOPRAVCE'!$J14*'Vypocty indexu'!K21*('Cenova nabidka NAFTA'!$F10+IF(OR(J$31&lt;SH,J$31&gt;HH),'Cenova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11" s="114">
        <f>'NABIDKA DOPRAVCE'!$J14*'Vypocty indexu'!L21*('Cenova nabidka NAFTA'!$F10+IF(OR(K$31&lt;SH,K$31&gt;HH),'Cenova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11" s="114">
        <f>'NABIDKA DOPRAVCE'!$J14*'Vypocty indexu'!M21*('Cenova nabidka NAFTA'!$F10+IF(OR(L$31&lt;SH,L$31&gt;HH),'Cenova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11" s="114">
        <f>'NABIDKA DOPRAVCE'!$J14*'Vypocty indexu'!N21*('Cenova nabidka NAFTA'!$F10+IF(OR(M$31&lt;SH,M$31&gt;HH),'Cenova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11" s="114">
        <f>'NABIDKA DOPRAVCE'!$J14*'Vypocty indexu'!O21*('Cenova nabidka NAFTA'!$F10+IF(OR(N$31&lt;SH,N$31&gt;HH),'Cenova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12" spans="2:14" outlineLevel="1">
      <c r="B12" s="55">
        <v>13</v>
      </c>
      <c r="C12" s="46" t="s">
        <v>6</v>
      </c>
      <c r="D12" s="184"/>
      <c r="E12" s="114">
        <f>'NABIDKA DOPRAVCE'!$J15*'Vypocty indexu'!F22*('Cenova nabidka NAFTA'!$F11+IF(OR(E$31&lt;SH,E$31&gt;HH),'Cenova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12" s="114">
        <f>'NABIDKA DOPRAVCE'!$J15*'Vypocty indexu'!G22*('Cenova nabidka NAFTA'!$F11+IF(OR(F$31&lt;SH,F$31&gt;HH),'Cenova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12" s="114">
        <f>'NABIDKA DOPRAVCE'!$J15*'Vypocty indexu'!H22*('Cenova nabidka NAFTA'!$F11+IF(OR(G$31&lt;SH,G$31&gt;HH),'Cenova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12" s="114">
        <f>'NABIDKA DOPRAVCE'!$J15*'Vypocty indexu'!I22*('Cenova nabidka NAFTA'!$F11+IF(OR(H$31&lt;SH,H$31&gt;HH),'Cenova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12" s="114">
        <f>'NABIDKA DOPRAVCE'!$J15*'Vypocty indexu'!J22*('Cenova nabidka NAFTA'!$F11+IF(OR(I$31&lt;SH,I$31&gt;HH),'Cenova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12" s="114">
        <f>'NABIDKA DOPRAVCE'!$J15*'Vypocty indexu'!K22*('Cenova nabidka NAFTA'!$F11+IF(OR(J$31&lt;SH,J$31&gt;HH),'Cenova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12" s="114">
        <f>'NABIDKA DOPRAVCE'!$J15*'Vypocty indexu'!L22*('Cenova nabidka NAFTA'!$F11+IF(OR(K$31&lt;SH,K$31&gt;HH),'Cenova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12" s="114">
        <f>'NABIDKA DOPRAVCE'!$J15*'Vypocty indexu'!M22*('Cenova nabidka NAFTA'!$F11+IF(OR(L$31&lt;SH,L$31&gt;HH),'Cenova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12" s="114">
        <f>'NABIDKA DOPRAVCE'!$J15*'Vypocty indexu'!N22*('Cenova nabidka NAFTA'!$F11+IF(OR(M$31&lt;SH,M$31&gt;HH),'Cenova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12" s="114">
        <f>'NABIDKA DOPRAVCE'!$J15*'Vypocty indexu'!O22*('Cenova nabidka NAFTA'!$F11+IF(OR(N$31&lt;SH,N$31&gt;HH),'Cenova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13" spans="2:14" outlineLevel="1">
      <c r="B13" s="55" t="s">
        <v>25</v>
      </c>
      <c r="C13" s="46" t="s">
        <v>53</v>
      </c>
      <c r="D13" s="184"/>
      <c r="E13" s="114">
        <f>'NABIDKA DOPRAVCE'!$J16*'Vypocty indexu'!F23*('Cenova nabidka NAFTA'!$F12+IF(OR(E$31&lt;SH,E$31&gt;HH),'Cenova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13" s="114">
        <f>'NABIDKA DOPRAVCE'!$J16*'Vypocty indexu'!G23*('Cenova nabidka NAFTA'!$F12+IF(OR(F$31&lt;SH,F$31&gt;HH),'Cenova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13" s="114">
        <f>'NABIDKA DOPRAVCE'!$J16*'Vypocty indexu'!H23*('Cenova nabidka NAFTA'!$F12+IF(OR(G$31&lt;SH,G$31&gt;HH),'Cenova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13" s="114">
        <f>'NABIDKA DOPRAVCE'!$J16*'Vypocty indexu'!I23*('Cenova nabidka NAFTA'!$F12+IF(OR(H$31&lt;SH,H$31&gt;HH),'Cenova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13" s="114">
        <f>'NABIDKA DOPRAVCE'!$J16*'Vypocty indexu'!J23*('Cenova nabidka NAFTA'!$F12+IF(OR(I$31&lt;SH,I$31&gt;HH),'Cenova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13" s="114">
        <f>'NABIDKA DOPRAVCE'!$J16*'Vypocty indexu'!K23*('Cenova nabidka NAFTA'!$F12+IF(OR(J$31&lt;SH,J$31&gt;HH),'Cenova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13" s="114">
        <f>'NABIDKA DOPRAVCE'!$J16*'Vypocty indexu'!L23*('Cenova nabidka NAFTA'!$F12+IF(OR(K$31&lt;SH,K$31&gt;HH),'Cenova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13" s="114">
        <f>'NABIDKA DOPRAVCE'!$J16*'Vypocty indexu'!M23*('Cenova nabidka NAFTA'!$F12+IF(OR(L$31&lt;SH,L$31&gt;HH),'Cenova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13" s="114">
        <f>'NABIDKA DOPRAVCE'!$J16*'Vypocty indexu'!N23*('Cenova nabidka NAFTA'!$F12+IF(OR(M$31&lt;SH,M$31&gt;HH),'Cenova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13" s="114">
        <f>'NABIDKA DOPRAVCE'!$J16*'Vypocty indexu'!O23*('Cenova nabidka NAFTA'!$F12+IF(OR(N$31&lt;SH,N$31&gt;HH),'Cenova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14" spans="2:14" outlineLevel="1">
      <c r="B14" s="55" t="s">
        <v>26</v>
      </c>
      <c r="C14" s="46" t="s">
        <v>54</v>
      </c>
      <c r="D14" s="184"/>
      <c r="E14" s="114">
        <f>'NABIDKA DOPRAVCE'!$J17*'Vypocty indexu'!F24*('Cenova nabidka NAFTA'!$F13+IF(OR(E$31&lt;SH,E$31&gt;HH),'Cenova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14" s="114">
        <f>'NABIDKA DOPRAVCE'!$J17*'Vypocty indexu'!G24*('Cenova nabidka NAFTA'!$F13+IF(OR(F$31&lt;SH,F$31&gt;HH),'Cenova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14" s="114">
        <f>'NABIDKA DOPRAVCE'!$J17*'Vypocty indexu'!H24*('Cenova nabidka NAFTA'!$F13+IF(OR(G$31&lt;SH,G$31&gt;HH),'Cenova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14" s="114">
        <f>'NABIDKA DOPRAVCE'!$J17*'Vypocty indexu'!I24*('Cenova nabidka NAFTA'!$F13+IF(OR(H$31&lt;SH,H$31&gt;HH),'Cenova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14" s="114">
        <f>'NABIDKA DOPRAVCE'!$J17*'Vypocty indexu'!J24*('Cenova nabidka NAFTA'!$F13+IF(OR(I$31&lt;SH,I$31&gt;HH),'Cenova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14" s="114">
        <f>'NABIDKA DOPRAVCE'!$J17*'Vypocty indexu'!K24*('Cenova nabidka NAFTA'!$F13+IF(OR(J$31&lt;SH,J$31&gt;HH),'Cenova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14" s="114">
        <f>'NABIDKA DOPRAVCE'!$J17*'Vypocty indexu'!L24*('Cenova nabidka NAFTA'!$F13+IF(OR(K$31&lt;SH,K$31&gt;HH),'Cenova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14" s="114">
        <f>'NABIDKA DOPRAVCE'!$J17*'Vypocty indexu'!M24*('Cenova nabidka NAFTA'!$F13+IF(OR(L$31&lt;SH,L$31&gt;HH),'Cenova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14" s="114">
        <f>'NABIDKA DOPRAVCE'!$J17*'Vypocty indexu'!N24*('Cenova nabidka NAFTA'!$F13+IF(OR(M$31&lt;SH,M$31&gt;HH),'Cenova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14" s="114">
        <f>'NABIDKA DOPRAVCE'!$J17*'Vypocty indexu'!O24*('Cenova nabidka NAFTA'!$F13+IF(OR(N$31&lt;SH,N$31&gt;HH),'Cenova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15" spans="2:14" outlineLevel="1">
      <c r="B15" s="55">
        <v>15</v>
      </c>
      <c r="C15" s="46" t="s">
        <v>39</v>
      </c>
      <c r="D15" s="184"/>
      <c r="E15" s="114">
        <f>'NABIDKA DOPRAVCE'!$J18*'Vypocty indexu'!F25*('Cenova nabidka NAFTA'!$F14+IF(OR(E$31&lt;SH,E$31&gt;HH),'Cenova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15" s="114">
        <f>'NABIDKA DOPRAVCE'!$J18*'Vypocty indexu'!G25*('Cenova nabidka NAFTA'!$F14+IF(OR(F$31&lt;SH,F$31&gt;HH),'Cenova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15" s="114">
        <f>'NABIDKA DOPRAVCE'!$J18*'Vypocty indexu'!H25*('Cenova nabidka NAFTA'!$F14+IF(OR(G$31&lt;SH,G$31&gt;HH),'Cenova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15" s="114">
        <f>'NABIDKA DOPRAVCE'!$J18*'Vypocty indexu'!I25*('Cenova nabidka NAFTA'!$F14+IF(OR(H$31&lt;SH,H$31&gt;HH),'Cenova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15" s="114">
        <f>'NABIDKA DOPRAVCE'!$J18*'Vypocty indexu'!J25*('Cenova nabidka NAFTA'!$F14+IF(OR(I$31&lt;SH,I$31&gt;HH),'Cenova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15" s="114">
        <f>'NABIDKA DOPRAVCE'!$J18*'Vypocty indexu'!K25*('Cenova nabidka NAFTA'!$F14+IF(OR(J$31&lt;SH,J$31&gt;HH),'Cenova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15" s="114">
        <f>'NABIDKA DOPRAVCE'!$J18*'Vypocty indexu'!L25*('Cenova nabidka NAFTA'!$F14+IF(OR(K$31&lt;SH,K$31&gt;HH),'Cenova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15" s="114">
        <f>'NABIDKA DOPRAVCE'!$J18*'Vypocty indexu'!M25*('Cenova nabidka NAFTA'!$F14+IF(OR(L$31&lt;SH,L$31&gt;HH),'Cenova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15" s="114">
        <f>'NABIDKA DOPRAVCE'!$J18*'Vypocty indexu'!N25*('Cenova nabidka NAFTA'!$F14+IF(OR(M$31&lt;SH,M$31&gt;HH),'Cenova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15" s="114">
        <f>'NABIDKA DOPRAVCE'!$J18*'Vypocty indexu'!O25*('Cenova nabidka NAFTA'!$F14+IF(OR(N$31&lt;SH,N$31&gt;HH),'Cenova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16" spans="2:14" outlineLevel="1">
      <c r="B16" s="55" t="s">
        <v>27</v>
      </c>
      <c r="C16" s="46" t="s">
        <v>55</v>
      </c>
      <c r="D16" s="184"/>
      <c r="E16" s="603">
        <f>IF('Beh smlouvy'!D$10="",'Vypocty NAFTA'!E$34,(1+'Beh smlouvy'!D$10)*'Vypocty NAFTA'!E$34)</f>
        <v>0</v>
      </c>
      <c r="F16" s="603">
        <f>IF('Beh smlouvy'!E$10="",'Vypocty NAFTA'!F$34,(1+'Beh smlouvy'!E$10)*'Vypocty NAFTA'!F$34)</f>
        <v>0</v>
      </c>
      <c r="G16" s="603">
        <f>IF('Beh smlouvy'!F$10="",'Vypocty NAFTA'!G$34,(1+'Beh smlouvy'!F$10)*'Vypocty NAFTA'!G$34)</f>
        <v>0</v>
      </c>
      <c r="H16" s="603">
        <f>IF('Beh smlouvy'!G$10="",'Vypocty NAFTA'!H$34,(1+'Beh smlouvy'!G$10)*'Vypocty NAFTA'!H$34)</f>
        <v>0</v>
      </c>
      <c r="I16" s="603">
        <f>IF('Beh smlouvy'!H$10="",'Vypocty NAFTA'!I$34,(1+'Beh smlouvy'!H$10)*'Vypocty NAFTA'!I$34)</f>
        <v>0</v>
      </c>
      <c r="J16" s="603">
        <f>IF('Beh smlouvy'!I$10="",'Vypocty NAFTA'!J$34,(1+'Beh smlouvy'!I$10)*'Vypocty NAFTA'!J$34)</f>
        <v>0</v>
      </c>
      <c r="K16" s="603">
        <f>IF('Beh smlouvy'!J$10="",'Vypocty NAFTA'!K$34,(1+'Beh smlouvy'!J$10)*'Vypocty NAFTA'!K$34)</f>
        <v>0</v>
      </c>
      <c r="L16" s="603">
        <f>IF('Beh smlouvy'!K$10="",'Vypocty NAFTA'!L$34,(1+'Beh smlouvy'!K$10)*'Vypocty NAFTA'!L$34)</f>
        <v>0</v>
      </c>
      <c r="M16" s="603">
        <f>IF('Beh smlouvy'!L$10="",'Vypocty NAFTA'!M$34,(1+'Beh smlouvy'!L$10)*'Vypocty NAFTA'!M$34)</f>
        <v>0</v>
      </c>
      <c r="N16" s="603">
        <f>IF('Beh smlouvy'!M$10="",'Vypocty NAFTA'!N$34,(1+'Beh smlouvy'!M$10)*'Vypocty NAFTA'!N$34)</f>
        <v>0</v>
      </c>
    </row>
    <row r="17" spans="2:15" outlineLevel="1">
      <c r="B17" s="55" t="s">
        <v>28</v>
      </c>
      <c r="C17" s="46" t="s">
        <v>56</v>
      </c>
      <c r="D17" s="184"/>
      <c r="E17" s="114">
        <f>'NABIDKA DOPRAVCE'!$J20*'Vypocty indexu'!F27*('Cenova nabidka NAFTA'!$F16+IF(OR(E$31&lt;SH,E$31&gt;HH),'Cenova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17" s="114">
        <f>'NABIDKA DOPRAVCE'!$J20*'Vypocty indexu'!G27*('Cenova nabidka NAFTA'!$F16+IF(OR(F$31&lt;SH,F$31&gt;HH),'Cenova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17" s="114">
        <f>'NABIDKA DOPRAVCE'!$J20*'Vypocty indexu'!H27*('Cenova nabidka NAFTA'!$F16+IF(OR(G$31&lt;SH,G$31&gt;HH),'Cenova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17" s="114">
        <f>'NABIDKA DOPRAVCE'!$J20*'Vypocty indexu'!I27*('Cenova nabidka NAFTA'!$F16+IF(OR(H$31&lt;SH,H$31&gt;HH),'Cenova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17" s="114">
        <f>'NABIDKA DOPRAVCE'!$J20*'Vypocty indexu'!J27*('Cenova nabidka NAFTA'!$F16+IF(OR(I$31&lt;SH,I$31&gt;HH),'Cenova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17" s="114">
        <f>'NABIDKA DOPRAVCE'!$J20*'Vypocty indexu'!K27*('Cenova nabidka NAFTA'!$F16+IF(OR(J$31&lt;SH,J$31&gt;HH),'Cenova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17" s="114">
        <f>'NABIDKA DOPRAVCE'!$J20*'Vypocty indexu'!L27*('Cenova nabidka NAFTA'!$F16+IF(OR(K$31&lt;SH,K$31&gt;HH),'Cenova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17" s="114">
        <f>'NABIDKA DOPRAVCE'!$J20*'Vypocty indexu'!M27*('Cenova nabidka NAFTA'!$F16+IF(OR(L$31&lt;SH,L$31&gt;HH),'Cenova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17" s="114">
        <f>'NABIDKA DOPRAVCE'!$J20*'Vypocty indexu'!N27*('Cenova nabidka NAFTA'!$F16+IF(OR(M$31&lt;SH,M$31&gt;HH),'Cenova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17" s="114">
        <f>'NABIDKA DOPRAVCE'!$J20*'Vypocty indexu'!O27*('Cenova nabidka NAFTA'!$F16+IF(OR(N$31&lt;SH,N$31&gt;HH),'Cenova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18" spans="2:15" outlineLevel="1">
      <c r="B18" s="55" t="s">
        <v>37</v>
      </c>
      <c r="C18" s="46" t="s">
        <v>57</v>
      </c>
      <c r="D18" s="184"/>
      <c r="E18" s="603">
        <f>IF('Beh smlouvy'!D$10="",'Vypocty NAFTA'!E$35,(1+'Beh smlouvy'!D$10)*'Vypocty NAFTA'!E$35)</f>
        <v>0</v>
      </c>
      <c r="F18" s="603">
        <f>IF('Beh smlouvy'!E$10="",'Vypocty NAFTA'!F$35,(1+'Beh smlouvy'!E$10)*'Vypocty NAFTA'!F$35)</f>
        <v>0</v>
      </c>
      <c r="G18" s="603">
        <f>IF('Beh smlouvy'!F$10="",'Vypocty NAFTA'!G$35,(1+'Beh smlouvy'!F$10)*'Vypocty NAFTA'!G$35)</f>
        <v>0</v>
      </c>
      <c r="H18" s="603">
        <f>IF('Beh smlouvy'!G$10="",'Vypocty NAFTA'!H$35,(1+'Beh smlouvy'!G$10)*'Vypocty NAFTA'!H$35)</f>
        <v>0</v>
      </c>
      <c r="I18" s="603">
        <f>IF('Beh smlouvy'!H$10="",'Vypocty NAFTA'!I$35,(1+'Beh smlouvy'!H$10)*'Vypocty NAFTA'!I$35)</f>
        <v>0</v>
      </c>
      <c r="J18" s="603">
        <f>IF('Beh smlouvy'!I$10="",'Vypocty NAFTA'!J$35,(1+'Beh smlouvy'!I$10)*'Vypocty NAFTA'!J$35)</f>
        <v>0</v>
      </c>
      <c r="K18" s="603">
        <f>IF('Beh smlouvy'!J$10="",'Vypocty NAFTA'!K$35,(1+'Beh smlouvy'!J$10)*'Vypocty NAFTA'!K$35)</f>
        <v>0</v>
      </c>
      <c r="L18" s="603">
        <f>IF('Beh smlouvy'!K$10="",'Vypocty NAFTA'!L$35,(1+'Beh smlouvy'!K$10)*'Vypocty NAFTA'!L$35)</f>
        <v>0</v>
      </c>
      <c r="M18" s="603">
        <f>IF('Beh smlouvy'!L$10="",'Vypocty NAFTA'!M$35,(1+'Beh smlouvy'!L$10)*'Vypocty NAFTA'!M$35)</f>
        <v>0</v>
      </c>
      <c r="N18" s="603">
        <f>IF('Beh smlouvy'!M$10="",'Vypocty NAFTA'!N$35,(1+'Beh smlouvy'!M$10)*'Vypocty NAFTA'!N$35)</f>
        <v>0</v>
      </c>
    </row>
    <row r="19" spans="2:15" outlineLevel="1">
      <c r="B19" s="55" t="s">
        <v>38</v>
      </c>
      <c r="C19" s="46" t="s">
        <v>58</v>
      </c>
      <c r="D19" s="184"/>
      <c r="E19" s="114">
        <f>'NABIDKA DOPRAVCE'!$J22*'Vypocty indexu'!F29*('Cenova nabidka NAFTA'!$F18+IF(OR(E$31&lt;SH,E$31&gt;HH),'Cenova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19" s="114">
        <f>'NABIDKA DOPRAVCE'!$J22*'Vypocty indexu'!G29*('Cenova nabidka NAFTA'!$F18+IF(OR(F$31&lt;SH,F$31&gt;HH),'Cenova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19" s="114">
        <f>'NABIDKA DOPRAVCE'!$J22*'Vypocty indexu'!H29*('Cenova nabidka NAFTA'!$F18+IF(OR(G$31&lt;SH,G$31&gt;HH),'Cenova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19" s="114">
        <f>'NABIDKA DOPRAVCE'!$J22*'Vypocty indexu'!I29*('Cenova nabidka NAFTA'!$F18+IF(OR(H$31&lt;SH,H$31&gt;HH),'Cenova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19" s="114">
        <f>'NABIDKA DOPRAVCE'!$J22*'Vypocty indexu'!J29*('Cenova nabidka NAFTA'!$F18+IF(OR(I$31&lt;SH,I$31&gt;HH),'Cenova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19" s="114">
        <f>'NABIDKA DOPRAVCE'!$J22*'Vypocty indexu'!K29*('Cenova nabidka NAFTA'!$F18+IF(OR(J$31&lt;SH,J$31&gt;HH),'Cenova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19" s="114">
        <f>'NABIDKA DOPRAVCE'!$J22*'Vypocty indexu'!L29*('Cenova nabidka NAFTA'!$F18+IF(OR(K$31&lt;SH,K$31&gt;HH),'Cenova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19" s="114">
        <f>'NABIDKA DOPRAVCE'!$J22*'Vypocty indexu'!M29*('Cenova nabidka NAFTA'!$F18+IF(OR(L$31&lt;SH,L$31&gt;HH),'Cenova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19" s="114">
        <f>'NABIDKA DOPRAVCE'!$J22*'Vypocty indexu'!N29*('Cenova nabidka NAFTA'!$F18+IF(OR(M$31&lt;SH,M$31&gt;HH),'Cenova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19" s="114">
        <f>'NABIDKA DOPRAVCE'!$J22*'Vypocty indexu'!O29*('Cenova nabidka NAFTA'!$F18+IF(OR(N$31&lt;SH,N$31&gt;HH),'Cenova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20" spans="2:15" outlineLevel="1">
      <c r="B20" s="55">
        <v>18</v>
      </c>
      <c r="C20" s="46" t="s">
        <v>10</v>
      </c>
      <c r="D20" s="184"/>
      <c r="E20" s="114">
        <f>'NABIDKA DOPRAVCE'!$J23*'Vypocty indexu'!F30*('Cenova nabidka NAFTA'!$F19+IF(OR(E$31&lt;SH,E$31&gt;HH),'Cenova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20" s="114">
        <f>'NABIDKA DOPRAVCE'!$J23*'Vypocty indexu'!G30*('Cenova nabidka NAFTA'!$F19+IF(OR(F$31&lt;SH,F$31&gt;HH),'Cenova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20" s="114">
        <f>'NABIDKA DOPRAVCE'!$J23*'Vypocty indexu'!H30*('Cenova nabidka NAFTA'!$F19+IF(OR(G$31&lt;SH,G$31&gt;HH),'Cenova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20" s="114">
        <f>'NABIDKA DOPRAVCE'!$J23*'Vypocty indexu'!I30*('Cenova nabidka NAFTA'!$F19+IF(OR(H$31&lt;SH,H$31&gt;HH),'Cenova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20" s="114">
        <f>'NABIDKA DOPRAVCE'!$J23*'Vypocty indexu'!J30*('Cenova nabidka NAFTA'!$F19+IF(OR(I$31&lt;SH,I$31&gt;HH),'Cenova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20" s="114">
        <f>'NABIDKA DOPRAVCE'!$J23*'Vypocty indexu'!K30*('Cenova nabidka NAFTA'!$F19+IF(OR(J$31&lt;SH,J$31&gt;HH),'Cenova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20" s="114">
        <f>'NABIDKA DOPRAVCE'!$J23*'Vypocty indexu'!L30*('Cenova nabidka NAFTA'!$F19+IF(OR(K$31&lt;SH,K$31&gt;HH),'Cenova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20" s="114">
        <f>'NABIDKA DOPRAVCE'!$J23*'Vypocty indexu'!M30*('Cenova nabidka NAFTA'!$F19+IF(OR(L$31&lt;SH,L$31&gt;HH),'Cenova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20" s="114">
        <f>'NABIDKA DOPRAVCE'!$J23*'Vypocty indexu'!N30*('Cenova nabidka NAFTA'!$F19+IF(OR(M$31&lt;SH,M$31&gt;HH),'Cenova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20" s="114">
        <f>'NABIDKA DOPRAVCE'!$J23*'Vypocty indexu'!O30*('Cenova nabidka NAFTA'!$F19+IF(OR(N$31&lt;SH,N$31&gt;HH),'Cenova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21" spans="2:15" outlineLevel="1">
      <c r="B21" s="55">
        <v>19</v>
      </c>
      <c r="C21" s="46" t="s">
        <v>11</v>
      </c>
      <c r="D21" s="184"/>
      <c r="E21" s="114">
        <f>'NABIDKA DOPRAVCE'!$J24*'Vypocty indexu'!F31*('Cenova nabidka NAFTA'!$F20+IF(OR(E$31&lt;SH,E$31&gt;HH),'Cenova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21" s="114">
        <f>'NABIDKA DOPRAVCE'!$J24*'Vypocty indexu'!G31*('Cenova nabidka NAFTA'!$F20+IF(OR(F$31&lt;SH,F$31&gt;HH),'Cenova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21" s="114">
        <f>'NABIDKA DOPRAVCE'!$J24*'Vypocty indexu'!H31*('Cenova nabidka NAFTA'!$F20+IF(OR(G$31&lt;SH,G$31&gt;HH),'Cenova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21" s="114">
        <f>'NABIDKA DOPRAVCE'!$J24*'Vypocty indexu'!I31*('Cenova nabidka NAFTA'!$F20+IF(OR(H$31&lt;SH,H$31&gt;HH),'Cenova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21" s="114">
        <f>'NABIDKA DOPRAVCE'!$J24*'Vypocty indexu'!J31*('Cenova nabidka NAFTA'!$F20+IF(OR(I$31&lt;SH,I$31&gt;HH),'Cenova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21" s="114">
        <f>'NABIDKA DOPRAVCE'!$J24*'Vypocty indexu'!K31*('Cenova nabidka NAFTA'!$F20+IF(OR(J$31&lt;SH,J$31&gt;HH),'Cenova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21" s="114">
        <f>'NABIDKA DOPRAVCE'!$J24*'Vypocty indexu'!L31*('Cenova nabidka NAFTA'!$F20+IF(OR(K$31&lt;SH,K$31&gt;HH),'Cenova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21" s="114">
        <f>'NABIDKA DOPRAVCE'!$J24*'Vypocty indexu'!M31*('Cenova nabidka NAFTA'!$F20+IF(OR(L$31&lt;SH,L$31&gt;HH),'Cenova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21" s="114">
        <f>'NABIDKA DOPRAVCE'!$J24*'Vypocty indexu'!N31*('Cenova nabidka NAFTA'!$F20+IF(OR(M$31&lt;SH,M$31&gt;HH),'Cenova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21" s="114">
        <f>'NABIDKA DOPRAVCE'!$J24*'Vypocty indexu'!O31*('Cenova nabidka NAFTA'!$F20+IF(OR(N$31&lt;SH,N$31&gt;HH),'Cenova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22" spans="2:15" outlineLevel="1">
      <c r="B22" s="55">
        <v>20</v>
      </c>
      <c r="C22" s="46" t="s">
        <v>12</v>
      </c>
      <c r="D22" s="184"/>
      <c r="E22" s="114">
        <f>'NABIDKA DOPRAVCE'!$J25*'Vypocty indexu'!F32*('Cenova nabidka NAFTA'!$F21+IF(OR(E$31&lt;SH,E$31&gt;HH),'Cenova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22" s="114">
        <f>'NABIDKA DOPRAVCE'!$J25*'Vypocty indexu'!G32*('Cenova nabidka NAFTA'!$F21+IF(OR(F$31&lt;SH,F$31&gt;HH),'Cenova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22" s="114">
        <f>'NABIDKA DOPRAVCE'!$J25*'Vypocty indexu'!H32*('Cenova nabidka NAFTA'!$F21+IF(OR(G$31&lt;SH,G$31&gt;HH),'Cenova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22" s="114">
        <f>'NABIDKA DOPRAVCE'!$J25*'Vypocty indexu'!I32*('Cenova nabidka NAFTA'!$F21+IF(OR(H$31&lt;SH,H$31&gt;HH),'Cenova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22" s="114">
        <f>'NABIDKA DOPRAVCE'!$J25*'Vypocty indexu'!J32*('Cenova nabidka NAFTA'!$F21+IF(OR(I$31&lt;SH,I$31&gt;HH),'Cenova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22" s="114">
        <f>'NABIDKA DOPRAVCE'!$J25*'Vypocty indexu'!K32*('Cenova nabidka NAFTA'!$F21+IF(OR(J$31&lt;SH,J$31&gt;HH),'Cenova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22" s="114">
        <f>'NABIDKA DOPRAVCE'!$J25*'Vypocty indexu'!L32*('Cenova nabidka NAFTA'!$F21+IF(OR(K$31&lt;SH,K$31&gt;HH),'Cenova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22" s="114">
        <f>'NABIDKA DOPRAVCE'!$J25*'Vypocty indexu'!M32*('Cenova nabidka NAFTA'!$F21+IF(OR(L$31&lt;SH,L$31&gt;HH),'Cenova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22" s="114">
        <f>'NABIDKA DOPRAVCE'!$J25*'Vypocty indexu'!N32*('Cenova nabidka NAFTA'!$F21+IF(OR(M$31&lt;SH,M$31&gt;HH),'Cenova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22" s="114">
        <f>'NABIDKA DOPRAVCE'!$J25*'Vypocty indexu'!O32*('Cenova nabidka NAFTA'!$F21+IF(OR(N$31&lt;SH,N$31&gt;HH),'Cenova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23" spans="2:15" outlineLevel="1">
      <c r="B23" s="55">
        <v>21</v>
      </c>
      <c r="C23" s="46" t="s">
        <v>13</v>
      </c>
      <c r="D23" s="184"/>
      <c r="E23" s="114">
        <f>'NABIDKA DOPRAVCE'!$J26*'Vypocty indexu'!F33*('Cenova nabidka NAFTA'!$F22+IF(OR(E$31&lt;SH,E$31&gt;HH),'Cenova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23" s="114">
        <f>'NABIDKA DOPRAVCE'!$J26*'Vypocty indexu'!G33*('Cenova nabidka NAFTA'!$F22+IF(OR(F$31&lt;SH,F$31&gt;HH),'Cenova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23" s="114">
        <f>'NABIDKA DOPRAVCE'!$J26*'Vypocty indexu'!H33*('Cenova nabidka NAFTA'!$F22+IF(OR(G$31&lt;SH,G$31&gt;HH),'Cenova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23" s="114">
        <f>'NABIDKA DOPRAVCE'!$J26*'Vypocty indexu'!I33*('Cenova nabidka NAFTA'!$F22+IF(OR(H$31&lt;SH,H$31&gt;HH),'Cenova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23" s="114">
        <f>'NABIDKA DOPRAVCE'!$J26*'Vypocty indexu'!J33*('Cenova nabidka NAFTA'!$F22+IF(OR(I$31&lt;SH,I$31&gt;HH),'Cenova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23" s="114">
        <f>'NABIDKA DOPRAVCE'!$J26*'Vypocty indexu'!K33*('Cenova nabidka NAFTA'!$F22+IF(OR(J$31&lt;SH,J$31&gt;HH),'Cenova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23" s="114">
        <f>'NABIDKA DOPRAVCE'!$J26*'Vypocty indexu'!L33*('Cenova nabidka NAFTA'!$F22+IF(OR(K$31&lt;SH,K$31&gt;HH),'Cenova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23" s="114">
        <f>'NABIDKA DOPRAVCE'!$J26*'Vypocty indexu'!M33*('Cenova nabidka NAFTA'!$F22+IF(OR(L$31&lt;SH,L$31&gt;HH),'Cenova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23" s="114">
        <f>'NABIDKA DOPRAVCE'!$J26*'Vypocty indexu'!N33*('Cenova nabidka NAFTA'!$F22+IF(OR(M$31&lt;SH,M$31&gt;HH),'Cenova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23" s="114">
        <f>'NABIDKA DOPRAVCE'!$J26*'Vypocty indexu'!O33*('Cenova nabidka NAFTA'!$F22+IF(OR(N$31&lt;SH,N$31&gt;HH),'Cenova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24" spans="2:15" outlineLevel="1">
      <c r="B24" s="55">
        <v>22</v>
      </c>
      <c r="C24" s="46" t="s">
        <v>14</v>
      </c>
      <c r="D24" s="184"/>
      <c r="E24" s="114">
        <f>'NABIDKA DOPRAVCE'!$J27*'Vypocty indexu'!F34*('Cenova nabidka NAFTA'!$F23+IF(OR(E$31&lt;SH,E$31&gt;HH),'Cenova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24" s="114">
        <f>'NABIDKA DOPRAVCE'!$J27*'Vypocty indexu'!G34*('Cenova nabidka NAFTA'!$F23+IF(OR(F$31&lt;SH,F$31&gt;HH),'Cenova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24" s="114">
        <f>'NABIDKA DOPRAVCE'!$J27*'Vypocty indexu'!H34*('Cenova nabidka NAFTA'!$F23+IF(OR(G$31&lt;SH,G$31&gt;HH),'Cenova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24" s="114">
        <f>'NABIDKA DOPRAVCE'!$J27*'Vypocty indexu'!I34*('Cenova nabidka NAFTA'!$F23+IF(OR(H$31&lt;SH,H$31&gt;HH),'Cenova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24" s="114">
        <f>'NABIDKA DOPRAVCE'!$J27*'Vypocty indexu'!J34*('Cenova nabidka NAFTA'!$F23+IF(OR(I$31&lt;SH,I$31&gt;HH),'Cenova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24" s="114">
        <f>'NABIDKA DOPRAVCE'!$J27*'Vypocty indexu'!K34*('Cenova nabidka NAFTA'!$F23+IF(OR(J$31&lt;SH,J$31&gt;HH),'Cenova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24" s="114">
        <f>'NABIDKA DOPRAVCE'!$J27*'Vypocty indexu'!L34*('Cenova nabidka NAFTA'!$F23+IF(OR(K$31&lt;SH,K$31&gt;HH),'Cenova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24" s="114">
        <f>'NABIDKA DOPRAVCE'!$J27*'Vypocty indexu'!M34*('Cenova nabidka NAFTA'!$F23+IF(OR(L$31&lt;SH,L$31&gt;HH),'Cenova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24" s="114">
        <f>'NABIDKA DOPRAVCE'!$J27*'Vypocty indexu'!N34*('Cenova nabidka NAFTA'!$F23+IF(OR(M$31&lt;SH,M$31&gt;HH),'Cenova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24" s="114">
        <f>'NABIDKA DOPRAVCE'!$J27*'Vypocty indexu'!O34*('Cenova nabidka NAFTA'!$F23+IF(OR(N$31&lt;SH,N$31&gt;HH),'Cenova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25" spans="2:15" outlineLevel="1">
      <c r="B25" s="55">
        <v>23</v>
      </c>
      <c r="C25" s="46" t="s">
        <v>15</v>
      </c>
      <c r="D25" s="184"/>
      <c r="E25" s="114">
        <f>'NABIDKA DOPRAVCE'!$J28*'Vypocty indexu'!F35*('Cenova nabidka NAFTA'!$F24+IF(OR(E$31&lt;SH,E$31&gt;HH),'Cenova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25" s="114">
        <f>'NABIDKA DOPRAVCE'!$J28*'Vypocty indexu'!G35*('Cenova nabidka NAFTA'!$F24+IF(OR(F$31&lt;SH,F$31&gt;HH),'Cenova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25" s="114">
        <f>'NABIDKA DOPRAVCE'!$J28*'Vypocty indexu'!H35*('Cenova nabidka NAFTA'!$F24+IF(OR(G$31&lt;SH,G$31&gt;HH),'Cenova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25" s="114">
        <f>'NABIDKA DOPRAVCE'!$J28*'Vypocty indexu'!I35*('Cenova nabidka NAFTA'!$F24+IF(OR(H$31&lt;SH,H$31&gt;HH),'Cenova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25" s="114">
        <f>'NABIDKA DOPRAVCE'!$J28*'Vypocty indexu'!J35*('Cenova nabidka NAFTA'!$F24+IF(OR(I$31&lt;SH,I$31&gt;HH),'Cenova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25" s="114">
        <f>'NABIDKA DOPRAVCE'!$J28*'Vypocty indexu'!K35*('Cenova nabidka NAFTA'!$F24+IF(OR(J$31&lt;SH,J$31&gt;HH),'Cenova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25" s="114">
        <f>'NABIDKA DOPRAVCE'!$J28*'Vypocty indexu'!L35*('Cenova nabidka NAFTA'!$F24+IF(OR(K$31&lt;SH,K$31&gt;HH),'Cenova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25" s="114">
        <f>'NABIDKA DOPRAVCE'!$J28*'Vypocty indexu'!M35*('Cenova nabidka NAFTA'!$F24+IF(OR(L$31&lt;SH,L$31&gt;HH),'Cenova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25" s="114">
        <f>'NABIDKA DOPRAVCE'!$J28*'Vypocty indexu'!N35*('Cenova nabidka NAFTA'!$F24+IF(OR(M$31&lt;SH,M$31&gt;HH),'Cenova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25" s="114">
        <f>'NABIDKA DOPRAVCE'!$J28*'Vypocty indexu'!O35*('Cenova nabidka NAFTA'!$F24+IF(OR(N$31&lt;SH,N$31&gt;HH),'Cenova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26" spans="2:15" outlineLevel="1">
      <c r="B26" s="55">
        <v>24</v>
      </c>
      <c r="C26" s="46" t="s">
        <v>16</v>
      </c>
      <c r="D26" s="184"/>
      <c r="E26" s="114">
        <f>'NABIDKA DOPRAVCE'!$J29*'Vypocty indexu'!F36*('Cenova nabidka NAFTA'!$F25+IF(OR(E$31&lt;SH,E$31&gt;HH),'Cenova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26" s="114">
        <f>'NABIDKA DOPRAVCE'!$J29*'Vypocty indexu'!G36*('Cenova nabidka NAFTA'!$F25+IF(OR(F$31&lt;SH,F$31&gt;HH),'Cenova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26" s="114">
        <f>'NABIDKA DOPRAVCE'!$J29*'Vypocty indexu'!H36*('Cenova nabidka NAFTA'!$F25+IF(OR(G$31&lt;SH,G$31&gt;HH),'Cenova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26" s="114">
        <f>'NABIDKA DOPRAVCE'!$J29*'Vypocty indexu'!I36*('Cenova nabidka NAFTA'!$F25+IF(OR(H$31&lt;SH,H$31&gt;HH),'Cenova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26" s="114">
        <f>'NABIDKA DOPRAVCE'!$J29*'Vypocty indexu'!J36*('Cenova nabidka NAFTA'!$F25+IF(OR(I$31&lt;SH,I$31&gt;HH),'Cenova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26" s="114">
        <f>'NABIDKA DOPRAVCE'!$J29*'Vypocty indexu'!K36*('Cenova nabidka NAFTA'!$F25+IF(OR(J$31&lt;SH,J$31&gt;HH),'Cenova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26" s="114">
        <f>'NABIDKA DOPRAVCE'!$J29*'Vypocty indexu'!L36*('Cenova nabidka NAFTA'!$F25+IF(OR(K$31&lt;SH,K$31&gt;HH),'Cenova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26" s="114">
        <f>'NABIDKA DOPRAVCE'!$J29*'Vypocty indexu'!M36*('Cenova nabidka NAFTA'!$F25+IF(OR(L$31&lt;SH,L$31&gt;HH),'Cenova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26" s="114">
        <f>'NABIDKA DOPRAVCE'!$J29*'Vypocty indexu'!N36*('Cenova nabidka NAFTA'!$F25+IF(OR(M$31&lt;SH,M$31&gt;HH),'Cenova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26" s="114">
        <f>'NABIDKA DOPRAVCE'!$J29*'Vypocty indexu'!O36*('Cenova nabidka NAFTA'!$F25+IF(OR(N$31&lt;SH,N$31&gt;HH),'Cenova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27" spans="2:15" outlineLevel="1">
      <c r="B27" s="55">
        <v>25</v>
      </c>
      <c r="C27" s="46" t="s">
        <v>17</v>
      </c>
      <c r="D27" s="184"/>
      <c r="E27" s="114">
        <f>'NABIDKA DOPRAVCE'!$J30*'Vypocty indexu'!F37*('Cenova nabidka NAFTA'!$F26+IF(OR(E$31&lt;SH,E$31&gt;HH),'Cenova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27" s="114">
        <f>'NABIDKA DOPRAVCE'!$J30*'Vypocty indexu'!G37*('Cenova nabidka NAFTA'!$F26+IF(OR(F$31&lt;SH,F$31&gt;HH),'Cenova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27" s="114">
        <f>'NABIDKA DOPRAVCE'!$J30*'Vypocty indexu'!H37*('Cenova nabidka NAFTA'!$F26+IF(OR(G$31&lt;SH,G$31&gt;HH),'Cenova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27" s="114">
        <f>'NABIDKA DOPRAVCE'!$J30*'Vypocty indexu'!I37*('Cenova nabidka NAFTA'!$F26+IF(OR(H$31&lt;SH,H$31&gt;HH),'Cenova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27" s="114">
        <f>'NABIDKA DOPRAVCE'!$J30*'Vypocty indexu'!J37*('Cenova nabidka NAFTA'!$F26+IF(OR(I$31&lt;SH,I$31&gt;HH),'Cenova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27" s="114">
        <f>'NABIDKA DOPRAVCE'!$J30*'Vypocty indexu'!K37*('Cenova nabidka NAFTA'!$F26+IF(OR(J$31&lt;SH,J$31&gt;HH),'Cenova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27" s="114">
        <f>'NABIDKA DOPRAVCE'!$J30*'Vypocty indexu'!L37*('Cenova nabidka NAFTA'!$F26+IF(OR(K$31&lt;SH,K$31&gt;HH),'Cenova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27" s="114">
        <f>'NABIDKA DOPRAVCE'!$J30*'Vypocty indexu'!M37*('Cenova nabidka NAFTA'!$F26+IF(OR(L$31&lt;SH,L$31&gt;HH),'Cenova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27" s="114">
        <f>'NABIDKA DOPRAVCE'!$J30*'Vypocty indexu'!N37*('Cenova nabidka NAFTA'!$F26+IF(OR(M$31&lt;SH,M$31&gt;HH),'Cenova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27" s="114">
        <f>'NABIDKA DOPRAVCE'!$J30*'Vypocty indexu'!O37*('Cenova nabidka NAFTA'!$F26+IF(OR(N$31&lt;SH,N$31&gt;HH),'Cenova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DOPRAVCE'!$J32*'Vypocty indexu'!F39*('Cenova nabidka NAFTA'!$F28+IF(OR(E$31&lt;SH,E$31&gt;HH),'Cenova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29" s="114">
        <f>'NABIDKA DOPRAVCE'!$J32*'Vypocty indexu'!G39*('Cenova nabidka NAFTA'!$F28+IF(OR(F$31&lt;SH,F$31&gt;HH),'Cenova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29" s="114">
        <f>'NABIDKA DOPRAVCE'!$J32*'Vypocty indexu'!H39*('Cenova nabidka NAFTA'!$F28+IF(OR(G$31&lt;SH,G$31&gt;HH),'Cenova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29" s="114">
        <f>'NABIDKA DOPRAVCE'!$J32*'Vypocty indexu'!I39*('Cenova nabidka NAFTA'!$F28+IF(OR(H$31&lt;SH,H$31&gt;HH),'Cenova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29" s="114">
        <f>'NABIDKA DOPRAVCE'!$J32*'Vypocty indexu'!J39*('Cenova nabidka NAFTA'!$F28+IF(OR(I$31&lt;SH,I$31&gt;HH),'Cenova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29" s="114">
        <f>'NABIDKA DOPRAVCE'!$J32*'Vypocty indexu'!K39*('Cenova nabidka NAFTA'!$F28+IF(OR(J$31&lt;SH,J$31&gt;HH),'Cenova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29" s="114">
        <f>'NABIDKA DOPRAVCE'!$J32*'Vypocty indexu'!L39*('Cenova nabidka NAFTA'!$F28+IF(OR(K$31&lt;SH,K$31&gt;HH),'Cenova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29" s="114">
        <f>'NABIDKA DOPRAVCE'!$J32*'Vypocty indexu'!M39*('Cenova nabidka NAFTA'!$F28+IF(OR(L$31&lt;SH,L$31&gt;HH),'Cenova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29" s="114">
        <f>'NABIDKA DOPRAVCE'!$J32*'Vypocty indexu'!N39*('Cenova nabidka NAFTA'!$F28+IF(OR(M$31&lt;SH,M$31&gt;HH),'Cenova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29" s="114">
        <f>'NABIDKA DOPRAVCE'!$J32*'Vypocty indexu'!O39*('Cenova nabidka NAFTA'!$F28+IF(OR(N$31&lt;SH,N$31&gt;HH),'Cenova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30" spans="2:15" outlineLevel="1">
      <c r="B30" s="55">
        <v>98</v>
      </c>
      <c r="C30" s="46" t="s">
        <v>41</v>
      </c>
      <c r="D30" s="184"/>
      <c r="E30" s="114">
        <f>'NABIDKA DOPRAVCE'!$J33*'Vypocty indexu'!F40*('Cenova nabidka NAFTA'!$F29+IF(OR(E$31&lt;SH,E$31&gt;HH),'Cenova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30" s="114">
        <f>'NABIDKA DOPRAVCE'!$J33*'Vypocty indexu'!G40*('Cenova nabidka NAFTA'!$F29+IF(OR(F$31&lt;SH,F$31&gt;HH),'Cenova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30" s="114">
        <f>'NABIDKA DOPRAVCE'!$J33*'Vypocty indexu'!H40*('Cenova nabidka NAFTA'!$F29+IF(OR(G$31&lt;SH,G$31&gt;HH),'Cenova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30" s="114">
        <f>'NABIDKA DOPRAVCE'!$J33*'Vypocty indexu'!I40*('Cenova nabidka NAFTA'!$F29+IF(OR(H$31&lt;SH,H$31&gt;HH),'Cenova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30" s="114">
        <f>'NABIDKA DOPRAVCE'!$J33*'Vypocty indexu'!J40*('Cenova nabidka NAFTA'!$F29+IF(OR(I$31&lt;SH,I$31&gt;HH),'Cenova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30" s="114">
        <f>'NABIDKA DOPRAVCE'!$J33*'Vypocty indexu'!K40*('Cenova nabidka NAFTA'!$F29+IF(OR(J$31&lt;SH,J$31&gt;HH),'Cenova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30" s="114">
        <f>'NABIDKA DOPRAVCE'!$J33*'Vypocty indexu'!L40*('Cenova nabidka NAFTA'!$F29+IF(OR(K$31&lt;SH,K$31&gt;HH),'Cenova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30" s="114">
        <f>'NABIDKA DOPRAVCE'!$J33*'Vypocty indexu'!M40*('Cenova nabidka NAFTA'!$F29+IF(OR(L$31&lt;SH,L$31&gt;HH),'Cenova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30" s="114">
        <f>'NABIDKA DOPRAVCE'!$J33*'Vypocty indexu'!N40*('Cenova nabidka NAFTA'!$F29+IF(OR(M$31&lt;SH,M$31&gt;HH),'Cenova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30" s="114">
        <f>'NABIDKA DOPRAVCE'!$J33*'Vypocty indexu'!O40*('Cenova nabidka NAFTA'!$F29+IF(OR(N$31&lt;SH,N$31&gt;HH),'Cenova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DOPRAVCE'!$J19*'Vypocty indexu'!F26*('Cenova nabidka NAFTA'!$F15+IF(OR(E$31&lt;SH,E$31&gt;HH),'Cenova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34" s="541">
        <f>'NABIDKA DOPRAVCE'!$J19*'Vypocty indexu'!G26*('Cenova nabidka NAFTA'!$F15+IF(OR(F$31&lt;SH,F$31&gt;HH),'Cenova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34" s="541">
        <f>'NABIDKA DOPRAVCE'!$J19*'Vypocty indexu'!H26*('Cenova nabidka NAFTA'!$F15+IF(OR(G$31&lt;SH,G$31&gt;HH),'Cenova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34" s="541">
        <f>'NABIDKA DOPRAVCE'!$J19*'Vypocty indexu'!I26*('Cenova nabidka NAFTA'!$F15+IF(OR(H$31&lt;SH,H$31&gt;HH),'Cenova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34" s="541">
        <f>'NABIDKA DOPRAVCE'!$J19*'Vypocty indexu'!J26*('Cenova nabidka NAFTA'!$F15+IF(OR(I$31&lt;SH,I$31&gt;HH),'Cenova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34" s="541">
        <f>'NABIDKA DOPRAVCE'!$J19*'Vypocty indexu'!K26*('Cenova nabidka NAFTA'!$F15+IF(OR(J$31&lt;SH,J$31&gt;HH),'Cenova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34" s="541">
        <f>'NABIDKA DOPRAVCE'!$J19*'Vypocty indexu'!L26*('Cenova nabidka NAFTA'!$F15+IF(OR(K$31&lt;SH,K$31&gt;HH),'Cenova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34" s="541">
        <f>'NABIDKA DOPRAVCE'!$J19*'Vypocty indexu'!M26*('Cenova nabidka NAFTA'!$F15+IF(OR(L$31&lt;SH,L$31&gt;HH),'Cenova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34" s="541">
        <f>'NABIDKA DOPRAVCE'!$J19*'Vypocty indexu'!N26*('Cenova nabidka NAFTA'!$F15+IF(OR(M$31&lt;SH,M$31&gt;HH),'Cenova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34" s="541">
        <f>'NABIDKA DOPRAVCE'!$J19*'Vypocty indexu'!O26*('Cenova nabidka NAFTA'!$F15+IF(OR(N$31&lt;SH,N$31&gt;HH),'Cenova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34" s="65"/>
    </row>
    <row r="35" spans="2:15" s="10" customFormat="1">
      <c r="B35" s="538" t="s">
        <v>37</v>
      </c>
      <c r="C35" s="539" t="s">
        <v>57</v>
      </c>
      <c r="D35" s="540"/>
      <c r="E35" s="541">
        <f>'NABIDKA DOPRAVCE'!$J21*'Vypocty indexu'!F28*('Cenova nabidka NAFTA'!$F17+IF(OR(E$31&lt;SH,E$31&gt;HH),'Cenova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35" s="541">
        <f>'NABIDKA DOPRAVCE'!$J21*'Vypocty indexu'!G28*('Cenova nabidka NAFTA'!$F17+IF(OR(F$31&lt;SH,F$31&gt;HH),'Cenova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35" s="541">
        <f>'NABIDKA DOPRAVCE'!$J21*'Vypocty indexu'!H28*('Cenova nabidka NAFTA'!$F17+IF(OR(G$31&lt;SH,G$31&gt;HH),'Cenova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35" s="541">
        <f>'NABIDKA DOPRAVCE'!$J21*'Vypocty indexu'!I28*('Cenova nabidka NAFTA'!$F17+IF(OR(H$31&lt;SH,H$31&gt;HH),'Cenova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35" s="541">
        <f>'NABIDKA DOPRAVCE'!$J21*'Vypocty indexu'!J28*('Cenova nabidka NAFTA'!$F17+IF(OR(I$31&lt;SH,I$31&gt;HH),'Cenova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35" s="541">
        <f>'NABIDKA DOPRAVCE'!$J21*'Vypocty indexu'!K28*('Cenova nabidka NAFTA'!$F17+IF(OR(J$31&lt;SH,J$31&gt;HH),'Cenova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35" s="541">
        <f>'NABIDKA DOPRAVCE'!$J21*'Vypocty indexu'!L28*('Cenova nabidka NAFTA'!$F17+IF(OR(K$31&lt;SH,K$31&gt;HH),'Cenova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35" s="541">
        <f>'NABIDKA DOPRAVCE'!$J21*'Vypocty indexu'!M28*('Cenova nabidka NAFTA'!$F17+IF(OR(L$31&lt;SH,L$31&gt;HH),'Cenova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35" s="541">
        <f>'NABIDKA DOPRAVCE'!$J21*'Vypocty indexu'!N28*('Cenova nabidka NAFTA'!$F17+IF(OR(M$31&lt;SH,M$31&gt;HH),'Cenova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35" s="541">
        <f>'NABIDKA DOPRAVCE'!$J21*'Vypocty indexu'!O28*('Cenova nabidka NAFTA'!$F17+IF(OR(N$31&lt;SH,N$31&gt;HH),'Cenova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DOPRAVCE'!$J11*'Vypocty indexu'!F18*(IF(OR(E$31&lt;SH,E$31&gt;HH),'Cenova nabidka NAFTA'!$G7*1/(1+E$31)*IF(NaPoVo=0,0,'Beh smlouvy'!D$8/NaPoVo)+IF(NaPoVo=0,0,'Cenova nabidka NAFTA'!$G7*1/(1+E$31)*'NASTAVENI OBJEDNATELE'!$H$19*'Beh smlouvy'!D$9/NaPoVo)+'Cenova nabidka NAFTA'!$H7*1/(1+E$31),'Cenova nabidka NAFTA'!$G7+IF(NaPoVo=0,0,'Cenova nabidka NAFTA'!$G7*'NASTAVENI OBJEDNATELE'!$H$19*'Beh smlouvy'!D$9/NaPoVo)+'Cenova nabidka NAFTA'!$H7))</f>
        <v>0</v>
      </c>
      <c r="F39" s="114">
        <f>'NABIDKA DOPRAVCE'!$J11*'Vypocty indexu'!G18*(IF(OR(F$31&lt;SH,F$31&gt;HH),'Cenova nabidka NAFTA'!$G7*1/(1+F$31)*IF(NaPoVo=0,0,'Beh smlouvy'!E$8/NaPoVo)+IF(NaPoVo=0,0,'Cenova nabidka NAFTA'!$G7*1/(1+F$31)*'NASTAVENI OBJEDNATELE'!$H$19*'Beh smlouvy'!E$9/NaPoVo)+'Cenova nabidka NAFTA'!$H7*1/(1+F$31),'Cenova nabidka NAFTA'!$G7+IF(NaPoVo=0,0,'Cenova nabidka NAFTA'!$G7*'NASTAVENI OBJEDNATELE'!$H$19*'Beh smlouvy'!E$9/NaPoVo)+'Cenova nabidka NAFTA'!$H7))</f>
        <v>0</v>
      </c>
      <c r="G39" s="114">
        <f>'NABIDKA DOPRAVCE'!$J11*'Vypocty indexu'!H18*(IF(OR(G$31&lt;SH,G$31&gt;HH),'Cenova nabidka NAFTA'!$G7*1/(1+G$31)*IF(NaPoVo=0,0,'Beh smlouvy'!F$8/NaPoVo)+IF(NaPoVo=0,0,'Cenova nabidka NAFTA'!$G7*1/(1+G$31)*'NASTAVENI OBJEDNATELE'!$H$19*'Beh smlouvy'!F$9/NaPoVo)+'Cenova nabidka NAFTA'!$H7*1/(1+G$31),'Cenova nabidka NAFTA'!$G7+IF(NaPoVo=0,0,'Cenova nabidka NAFTA'!$G7*'NASTAVENI OBJEDNATELE'!$H$19*'Beh smlouvy'!F$9/NaPoVo)+'Cenova nabidka NAFTA'!$H7))</f>
        <v>0</v>
      </c>
      <c r="H39" s="114">
        <f>'NABIDKA DOPRAVCE'!$J11*'Vypocty indexu'!I18*(IF(OR(H$31&lt;SH,H$31&gt;HH),'Cenova nabidka NAFTA'!$G7*1/(1+H$31)*IF(NaPoVo=0,0,'Beh smlouvy'!G$8/NaPoVo)+IF(NaPoVo=0,0,'Cenova nabidka NAFTA'!$G7*1/(1+H$31)*'NASTAVENI OBJEDNATELE'!$H$19*'Beh smlouvy'!G$9/NaPoVo)+'Cenova nabidka NAFTA'!$H7*1/(1+H$31),'Cenova nabidka NAFTA'!$G7+IF(NaPoVo=0,0,'Cenova nabidka NAFTA'!$G7*'NASTAVENI OBJEDNATELE'!$H$19*'Beh smlouvy'!G$9/NaPoVo)+'Cenova nabidka NAFTA'!$H7))</f>
        <v>0</v>
      </c>
      <c r="I39" s="114">
        <f>'NABIDKA DOPRAVCE'!$J11*'Vypocty indexu'!J18*(IF(OR(I$31&lt;SH,I$31&gt;HH),'Cenova nabidka NAFTA'!$G7*1/(1+I$31)*IF(NaPoVo=0,0,'Beh smlouvy'!H$8/NaPoVo)+IF(NaPoVo=0,0,'Cenova nabidka NAFTA'!$G7*1/(1+I$31)*'NASTAVENI OBJEDNATELE'!$H$19*'Beh smlouvy'!H$9/NaPoVo)+'Cenova nabidka NAFTA'!$H7*1/(1+I$31),'Cenova nabidka NAFTA'!$G7+IF(NaPoVo=0,0,'Cenova nabidka NAFTA'!$G7*'NASTAVENI OBJEDNATELE'!$H$19*'Beh smlouvy'!H$9/NaPoVo)+'Cenova nabidka NAFTA'!$H7))</f>
        <v>0</v>
      </c>
      <c r="J39" s="114">
        <f>'NABIDKA DOPRAVCE'!$J11*'Vypocty indexu'!K18*(IF(OR(J$31&lt;SH,J$31&gt;HH),'Cenova nabidka NAFTA'!$G7*1/(1+J$31)*IF(NaPoVo=0,0,'Beh smlouvy'!I$8/NaPoVo)+IF(NaPoVo=0,0,'Cenova nabidka NAFTA'!$G7*1/(1+J$31)*'NASTAVENI OBJEDNATELE'!$H$19*'Beh smlouvy'!I$9/NaPoVo)+'Cenova nabidka NAFTA'!$H7*1/(1+J$31),'Cenova nabidka NAFTA'!$G7+IF(NaPoVo=0,0,'Cenova nabidka NAFTA'!$G7*'NASTAVENI OBJEDNATELE'!$H$19*'Beh smlouvy'!I$9/NaPoVo)+'Cenova nabidka NAFTA'!$H7))</f>
        <v>0</v>
      </c>
      <c r="K39" s="114">
        <f>'NABIDKA DOPRAVCE'!$J11*'Vypocty indexu'!L18*(IF(OR(K$31&lt;SH,K$31&gt;HH),'Cenova nabidka NAFTA'!$G7*1/(1+K$31)*IF(NaPoVo=0,0,'Beh smlouvy'!J$8/NaPoVo)+IF(NaPoVo=0,0,'Cenova nabidka NAFTA'!$G7*1/(1+K$31)*'NASTAVENI OBJEDNATELE'!$H$19*'Beh smlouvy'!J$9/NaPoVo)+'Cenova nabidka NAFTA'!$H7*1/(1+K$31),'Cenova nabidka NAFTA'!$G7+IF(NaPoVo=0,0,'Cenova nabidka NAFTA'!$G7*'NASTAVENI OBJEDNATELE'!$H$19*'Beh smlouvy'!J$9/NaPoVo)+'Cenova nabidka NAFTA'!$H7))</f>
        <v>0</v>
      </c>
      <c r="L39" s="114">
        <f>'NABIDKA DOPRAVCE'!$J11*'Vypocty indexu'!M18*(IF(OR(L$31&lt;SH,L$31&gt;HH),'Cenova nabidka NAFTA'!$G7*1/(1+L$31)*IF(NaPoVo=0,0,'Beh smlouvy'!K$8/NaPoVo)+IF(NaPoVo=0,0,'Cenova nabidka NAFTA'!$G7*1/(1+L$31)*'NASTAVENI OBJEDNATELE'!$H$19*'Beh smlouvy'!K$9/NaPoVo)+'Cenova nabidka NAFTA'!$H7*1/(1+L$31),'Cenova nabidka NAFTA'!$G7+IF(NaPoVo=0,0,'Cenova nabidka NAFTA'!$G7*'NASTAVENI OBJEDNATELE'!$H$19*'Beh smlouvy'!K$9/NaPoVo)+'Cenova nabidka NAFTA'!$H7))</f>
        <v>0</v>
      </c>
      <c r="M39" s="114">
        <f>'NABIDKA DOPRAVCE'!$J11*'Vypocty indexu'!N18*(IF(OR(M$31&lt;SH,M$31&gt;HH),'Cenova nabidka NAFTA'!$G7*1/(1+M$31)*IF(NaPoVo=0,0,'Beh smlouvy'!L$8/NaPoVo)+IF(NaPoVo=0,0,'Cenova nabidka NAFTA'!$G7*1/(1+M$31)*'NASTAVENI OBJEDNATELE'!$H$19*'Beh smlouvy'!L$9/NaPoVo)+'Cenova nabidka NAFTA'!$H7*1/(1+M$31),'Cenova nabidka NAFTA'!$G7+IF(NaPoVo=0,0,'Cenova nabidka NAFTA'!$G7*'NASTAVENI OBJEDNATELE'!$H$19*'Beh smlouvy'!L$9/NaPoVo)+'Cenova nabidka NAFTA'!$H7))</f>
        <v>0</v>
      </c>
      <c r="N39" s="114">
        <f>'NABIDKA DOPRAVCE'!$J11*'Vypocty indexu'!O18*(IF(OR(N$31&lt;SH,N$31&gt;HH),'Cenova nabidka NAFTA'!$G7*1/(1+N$31)*IF(NaPoVo=0,0,'Beh smlouvy'!M$8/NaPoVo)+IF(NaPoVo=0,0,'Cenova nabidka NAFTA'!$G7*1/(1+N$31)*'NASTAVENI OBJEDNATELE'!$H$19*'Beh smlouvy'!M$9/NaPoVo)+'Cenova nabidka NAFTA'!$H7*1/(1+N$31),'Cenova nabidka NAFTA'!$G7+IF(NaPoVo=0,0,'Cenova nabidka NAFTA'!$G7*'NASTAVENI OBJEDNATELE'!$H$19*'Beh smlouvy'!M$9/NaPoVo)+'Cenova nabidka NAFTA'!$H7))</f>
        <v>0</v>
      </c>
    </row>
    <row r="40" spans="2:15" outlineLevel="1">
      <c r="B40" s="55" t="s">
        <v>20</v>
      </c>
      <c r="C40" s="46" t="s">
        <v>240</v>
      </c>
      <c r="D40" s="184"/>
      <c r="E40" s="114">
        <f>'NABIDKA DOPRAVCE'!$J12*'Vypocty indexu'!F19*(IF(OR(E$31&lt;SH,E$31&gt;HH),'Cenova nabidka NAFTA'!$G8*1/(1+E$31)*IF(NaPoVo=0,0,'Beh smlouvy'!D$8/NaPoVo)+IF(NaPoVo=0,0,'Cenova nabidka NAFTA'!$G8*1/(1+E$31)*'NASTAVENI OBJEDNATELE'!$H$19*'Beh smlouvy'!D$9/NaPoVo)+'Cenova nabidka NAFTA'!$H8*1/(1+E$31),'Cenova nabidka NAFTA'!$G8+IF(NaPoVo=0,0,'Cenova nabidka NAFTA'!$G8*'NASTAVENI OBJEDNATELE'!$H$19*'Beh smlouvy'!D$9/NaPoVo)+'Cenova nabidka NAFTA'!$H8))</f>
        <v>0</v>
      </c>
      <c r="F40" s="114">
        <f>'NABIDKA DOPRAVCE'!$J12*'Vypocty indexu'!G19*(IF(OR(F$31&lt;SH,F$31&gt;HH),'Cenova nabidka NAFTA'!$G8*1/(1+F$31)*IF(NaPoVo=0,0,'Beh smlouvy'!E$8/NaPoVo)+IF(NaPoVo=0,0,'Cenova nabidka NAFTA'!$G8*1/(1+F$31)*'NASTAVENI OBJEDNATELE'!$H$19*'Beh smlouvy'!E$9/NaPoVo)+'Cenova nabidka NAFTA'!$H8*1/(1+F$31),'Cenova nabidka NAFTA'!$G8+IF(NaPoVo=0,0,'Cenova nabidka NAFTA'!$G8*'NASTAVENI OBJEDNATELE'!$H$19*'Beh smlouvy'!E$9/NaPoVo)+'Cenova nabidka NAFTA'!$H8))</f>
        <v>0</v>
      </c>
      <c r="G40" s="114">
        <f>'NABIDKA DOPRAVCE'!$J12*'Vypocty indexu'!H19*(IF(OR(G$31&lt;SH,G$31&gt;HH),'Cenova nabidka NAFTA'!$G8*1/(1+G$31)*IF(NaPoVo=0,0,'Beh smlouvy'!F$8/NaPoVo)+IF(NaPoVo=0,0,'Cenova nabidka NAFTA'!$G8*1/(1+G$31)*'NASTAVENI OBJEDNATELE'!$H$19*'Beh smlouvy'!F$9/NaPoVo)+'Cenova nabidka NAFTA'!$H8*1/(1+G$31),'Cenova nabidka NAFTA'!$G8+IF(NaPoVo=0,0,'Cenova nabidka NAFTA'!$G8*'NASTAVENI OBJEDNATELE'!$H$19*'Beh smlouvy'!F$9/NaPoVo)+'Cenova nabidka NAFTA'!$H8))</f>
        <v>0</v>
      </c>
      <c r="H40" s="114">
        <f>'NABIDKA DOPRAVCE'!$J12*'Vypocty indexu'!I19*(IF(OR(H$31&lt;SH,H$31&gt;HH),'Cenova nabidka NAFTA'!$G8*1/(1+H$31)*IF(NaPoVo=0,0,'Beh smlouvy'!G$8/NaPoVo)+IF(NaPoVo=0,0,'Cenova nabidka NAFTA'!$G8*1/(1+H$31)*'NASTAVENI OBJEDNATELE'!$H$19*'Beh smlouvy'!G$9/NaPoVo)+'Cenova nabidka NAFTA'!$H8*1/(1+H$31),'Cenova nabidka NAFTA'!$G8+IF(NaPoVo=0,0,'Cenova nabidka NAFTA'!$G8*'NASTAVENI OBJEDNATELE'!$H$19*'Beh smlouvy'!G$9/NaPoVo)+'Cenova nabidka NAFTA'!$H8))</f>
        <v>0</v>
      </c>
      <c r="I40" s="114">
        <f>'NABIDKA DOPRAVCE'!$J12*'Vypocty indexu'!J19*(IF(OR(I$31&lt;SH,I$31&gt;HH),'Cenova nabidka NAFTA'!$G8*1/(1+I$31)*IF(NaPoVo=0,0,'Beh smlouvy'!H$8/NaPoVo)+IF(NaPoVo=0,0,'Cenova nabidka NAFTA'!$G8*1/(1+I$31)*'NASTAVENI OBJEDNATELE'!$H$19*'Beh smlouvy'!H$9/NaPoVo)+'Cenova nabidka NAFTA'!$H8*1/(1+I$31),'Cenova nabidka NAFTA'!$G8+IF(NaPoVo=0,0,'Cenova nabidka NAFTA'!$G8*'NASTAVENI OBJEDNATELE'!$H$19*'Beh smlouvy'!H$9/NaPoVo)+'Cenova nabidka NAFTA'!$H8))</f>
        <v>0</v>
      </c>
      <c r="J40" s="114">
        <f>'NABIDKA DOPRAVCE'!$J12*'Vypocty indexu'!K19*(IF(OR(J$31&lt;SH,J$31&gt;HH),'Cenova nabidka NAFTA'!$G8*1/(1+J$31)*IF(NaPoVo=0,0,'Beh smlouvy'!I$8/NaPoVo)+IF(NaPoVo=0,0,'Cenova nabidka NAFTA'!$G8*1/(1+J$31)*'NASTAVENI OBJEDNATELE'!$H$19*'Beh smlouvy'!I$9/NaPoVo)+'Cenova nabidka NAFTA'!$H8*1/(1+J$31),'Cenova nabidka NAFTA'!$G8+IF(NaPoVo=0,0,'Cenova nabidka NAFTA'!$G8*'NASTAVENI OBJEDNATELE'!$H$19*'Beh smlouvy'!I$9/NaPoVo)+'Cenova nabidka NAFTA'!$H8))</f>
        <v>0</v>
      </c>
      <c r="K40" s="114">
        <f>'NABIDKA DOPRAVCE'!$J12*'Vypocty indexu'!L19*(IF(OR(K$31&lt;SH,K$31&gt;HH),'Cenova nabidka NAFTA'!$G8*1/(1+K$31)*IF(NaPoVo=0,0,'Beh smlouvy'!J$8/NaPoVo)+IF(NaPoVo=0,0,'Cenova nabidka NAFTA'!$G8*1/(1+K$31)*'NASTAVENI OBJEDNATELE'!$H$19*'Beh smlouvy'!J$9/NaPoVo)+'Cenova nabidka NAFTA'!$H8*1/(1+K$31),'Cenova nabidka NAFTA'!$G8+IF(NaPoVo=0,0,'Cenova nabidka NAFTA'!$G8*'NASTAVENI OBJEDNATELE'!$H$19*'Beh smlouvy'!J$9/NaPoVo)+'Cenova nabidka NAFTA'!$H8))</f>
        <v>0</v>
      </c>
      <c r="L40" s="114">
        <f>'NABIDKA DOPRAVCE'!$J12*'Vypocty indexu'!M19*(IF(OR(L$31&lt;SH,L$31&gt;HH),'Cenova nabidka NAFTA'!$G8*1/(1+L$31)*IF(NaPoVo=0,0,'Beh smlouvy'!K$8/NaPoVo)+IF(NaPoVo=0,0,'Cenova nabidka NAFTA'!$G8*1/(1+L$31)*'NASTAVENI OBJEDNATELE'!$H$19*'Beh smlouvy'!K$9/NaPoVo)+'Cenova nabidka NAFTA'!$H8*1/(1+L$31),'Cenova nabidka NAFTA'!$G8+IF(NaPoVo=0,0,'Cenova nabidka NAFTA'!$G8*'NASTAVENI OBJEDNATELE'!$H$19*'Beh smlouvy'!K$9/NaPoVo)+'Cenova nabidka NAFTA'!$H8))</f>
        <v>0</v>
      </c>
      <c r="M40" s="114">
        <f>'NABIDKA DOPRAVCE'!$J12*'Vypocty indexu'!N19*(IF(OR(M$31&lt;SH,M$31&gt;HH),'Cenova nabidka NAFTA'!$G8*1/(1+M$31)*IF(NaPoVo=0,0,'Beh smlouvy'!L$8/NaPoVo)+IF(NaPoVo=0,0,'Cenova nabidka NAFTA'!$G8*1/(1+M$31)*'NASTAVENI OBJEDNATELE'!$H$19*'Beh smlouvy'!L$9/NaPoVo)+'Cenova nabidka NAFTA'!$H8*1/(1+M$31),'Cenova nabidka NAFTA'!$G8+IF(NaPoVo=0,0,'Cenova nabidka NAFTA'!$G8*'NASTAVENI OBJEDNATELE'!$H$19*'Beh smlouvy'!L$9/NaPoVo)+'Cenova nabidka NAFTA'!$H8))</f>
        <v>0</v>
      </c>
      <c r="N40" s="114">
        <f>'NABIDKA DOPRAVCE'!$J12*'Vypocty indexu'!O19*(IF(OR(N$31&lt;SH,N$31&gt;HH),'Cenova nabidka NAFTA'!$G8*1/(1+N$31)*IF(NaPoVo=0,0,'Beh smlouvy'!M$8/NaPoVo)+IF(NaPoVo=0,0,'Cenova nabidka NAFTA'!$G8*1/(1+N$31)*'NASTAVENI OBJEDNATELE'!$H$19*'Beh smlouvy'!M$9/NaPoVo)+'Cenova nabidka NAFTA'!$H8*1/(1+N$31),'Cenova nabidka NAFTA'!$G8+IF(NaPoVo=0,0,'Cenova nabidka NAFTA'!$G8*'NASTAVENI OBJEDNATELE'!$H$19*'Beh smlouvy'!M$9/NaPoVo)+'Cenova nabidka NAFTA'!$H8))</f>
        <v>0</v>
      </c>
    </row>
    <row r="41" spans="2:15" outlineLevel="1">
      <c r="B41" s="55" t="s">
        <v>21</v>
      </c>
      <c r="C41" s="46" t="s">
        <v>112</v>
      </c>
      <c r="D41" s="184"/>
      <c r="E41" s="114">
        <f>'NABIDKA DOPRAVCE'!$J13*'Vypocty indexu'!F20*(IF(OR(E$31&lt;SH,E$31&gt;HH),'Cenova nabidka NAFTA'!$G9*1/(1+E$31)*IF(NaPoVo=0,0,'Beh smlouvy'!D$8/NaPoVo)+IF(NaPoVo=0,0,'Cenova nabidka NAFTA'!$G9*1/(1+E$31)*'NASTAVENI OBJEDNATELE'!$H$19*'Beh smlouvy'!D$9/NaPoVo)+'Cenova nabidka NAFTA'!$H9*1/(1+E$31),'Cenova nabidka NAFTA'!$G9+IF(NaPoVo=0,0,'Cenova nabidka NAFTA'!$G9*'NASTAVENI OBJEDNATELE'!$H$19*'Beh smlouvy'!D$9/NaPoVo)+'Cenova nabidka NAFTA'!$H9))</f>
        <v>0</v>
      </c>
      <c r="F41" s="114">
        <f>'NABIDKA DOPRAVCE'!$J13*'Vypocty indexu'!G20*(IF(OR(F$31&lt;SH,F$31&gt;HH),'Cenova nabidka NAFTA'!$G9*1/(1+F$31)*IF(NaPoVo=0,0,'Beh smlouvy'!E$8/NaPoVo)+IF(NaPoVo=0,0,'Cenova nabidka NAFTA'!$G9*1/(1+F$31)*'NASTAVENI OBJEDNATELE'!$H$19*'Beh smlouvy'!E$9/NaPoVo)+'Cenova nabidka NAFTA'!$H9*1/(1+F$31),'Cenova nabidka NAFTA'!$G9+IF(NaPoVo=0,0,'Cenova nabidka NAFTA'!$G9*'NASTAVENI OBJEDNATELE'!$H$19*'Beh smlouvy'!E$9/NaPoVo)+'Cenova nabidka NAFTA'!$H9))</f>
        <v>0</v>
      </c>
      <c r="G41" s="114">
        <f>'NABIDKA DOPRAVCE'!$J13*'Vypocty indexu'!H20*(IF(OR(G$31&lt;SH,G$31&gt;HH),'Cenova nabidka NAFTA'!$G9*1/(1+G$31)*IF(NaPoVo=0,0,'Beh smlouvy'!F$8/NaPoVo)+IF(NaPoVo=0,0,'Cenova nabidka NAFTA'!$G9*1/(1+G$31)*'NASTAVENI OBJEDNATELE'!$H$19*'Beh smlouvy'!F$9/NaPoVo)+'Cenova nabidka NAFTA'!$H9*1/(1+G$31),'Cenova nabidka NAFTA'!$G9+IF(NaPoVo=0,0,'Cenova nabidka NAFTA'!$G9*'NASTAVENI OBJEDNATELE'!$H$19*'Beh smlouvy'!F$9/NaPoVo)+'Cenova nabidka NAFTA'!$H9))</f>
        <v>0</v>
      </c>
      <c r="H41" s="114">
        <f>'NABIDKA DOPRAVCE'!$J13*'Vypocty indexu'!I20*(IF(OR(H$31&lt;SH,H$31&gt;HH),'Cenova nabidka NAFTA'!$G9*1/(1+H$31)*IF(NaPoVo=0,0,'Beh smlouvy'!G$8/NaPoVo)+IF(NaPoVo=0,0,'Cenova nabidka NAFTA'!$G9*1/(1+H$31)*'NASTAVENI OBJEDNATELE'!$H$19*'Beh smlouvy'!G$9/NaPoVo)+'Cenova nabidka NAFTA'!$H9*1/(1+H$31),'Cenova nabidka NAFTA'!$G9+IF(NaPoVo=0,0,'Cenova nabidka NAFTA'!$G9*'NASTAVENI OBJEDNATELE'!$H$19*'Beh smlouvy'!G$9/NaPoVo)+'Cenova nabidka NAFTA'!$H9))</f>
        <v>0</v>
      </c>
      <c r="I41" s="114">
        <f>'NABIDKA DOPRAVCE'!$J13*'Vypocty indexu'!J20*(IF(OR(I$31&lt;SH,I$31&gt;HH),'Cenova nabidka NAFTA'!$G9*1/(1+I$31)*IF(NaPoVo=0,0,'Beh smlouvy'!H$8/NaPoVo)+IF(NaPoVo=0,0,'Cenova nabidka NAFTA'!$G9*1/(1+I$31)*'NASTAVENI OBJEDNATELE'!$H$19*'Beh smlouvy'!H$9/NaPoVo)+'Cenova nabidka NAFTA'!$H9*1/(1+I$31),'Cenova nabidka NAFTA'!$G9+IF(NaPoVo=0,0,'Cenova nabidka NAFTA'!$G9*'NASTAVENI OBJEDNATELE'!$H$19*'Beh smlouvy'!H$9/NaPoVo)+'Cenova nabidka NAFTA'!$H9))</f>
        <v>0</v>
      </c>
      <c r="J41" s="114">
        <f>'NABIDKA DOPRAVCE'!$J13*'Vypocty indexu'!K20*(IF(OR(J$31&lt;SH,J$31&gt;HH),'Cenova nabidka NAFTA'!$G9*1/(1+J$31)*IF(NaPoVo=0,0,'Beh smlouvy'!I$8/NaPoVo)+IF(NaPoVo=0,0,'Cenova nabidka NAFTA'!$G9*1/(1+J$31)*'NASTAVENI OBJEDNATELE'!$H$19*'Beh smlouvy'!I$9/NaPoVo)+'Cenova nabidka NAFTA'!$H9*1/(1+J$31),'Cenova nabidka NAFTA'!$G9+IF(NaPoVo=0,0,'Cenova nabidka NAFTA'!$G9*'NASTAVENI OBJEDNATELE'!$H$19*'Beh smlouvy'!I$9/NaPoVo)+'Cenova nabidka NAFTA'!$H9))</f>
        <v>0</v>
      </c>
      <c r="K41" s="114">
        <f>'NABIDKA DOPRAVCE'!$J13*'Vypocty indexu'!L20*(IF(OR(K$31&lt;SH,K$31&gt;HH),'Cenova nabidka NAFTA'!$G9*1/(1+K$31)*IF(NaPoVo=0,0,'Beh smlouvy'!J$8/NaPoVo)+IF(NaPoVo=0,0,'Cenova nabidka NAFTA'!$G9*1/(1+K$31)*'NASTAVENI OBJEDNATELE'!$H$19*'Beh smlouvy'!J$9/NaPoVo)+'Cenova nabidka NAFTA'!$H9*1/(1+K$31),'Cenova nabidka NAFTA'!$G9+IF(NaPoVo=0,0,'Cenova nabidka NAFTA'!$G9*'NASTAVENI OBJEDNATELE'!$H$19*'Beh smlouvy'!J$9/NaPoVo)+'Cenova nabidka NAFTA'!$H9))</f>
        <v>0</v>
      </c>
      <c r="L41" s="114">
        <f>'NABIDKA DOPRAVCE'!$J13*'Vypocty indexu'!M20*(IF(OR(L$31&lt;SH,L$31&gt;HH),'Cenova nabidka NAFTA'!$G9*1/(1+L$31)*IF(NaPoVo=0,0,'Beh smlouvy'!K$8/NaPoVo)+IF(NaPoVo=0,0,'Cenova nabidka NAFTA'!$G9*1/(1+L$31)*'NASTAVENI OBJEDNATELE'!$H$19*'Beh smlouvy'!K$9/NaPoVo)+'Cenova nabidka NAFTA'!$H9*1/(1+L$31),'Cenova nabidka NAFTA'!$G9+IF(NaPoVo=0,0,'Cenova nabidka NAFTA'!$G9*'NASTAVENI OBJEDNATELE'!$H$19*'Beh smlouvy'!K$9/NaPoVo)+'Cenova nabidka NAFTA'!$H9))</f>
        <v>0</v>
      </c>
      <c r="M41" s="114">
        <f>'NABIDKA DOPRAVCE'!$J13*'Vypocty indexu'!N20*(IF(OR(M$31&lt;SH,M$31&gt;HH),'Cenova nabidka NAFTA'!$G9*1/(1+M$31)*IF(NaPoVo=0,0,'Beh smlouvy'!L$8/NaPoVo)+IF(NaPoVo=0,0,'Cenova nabidka NAFTA'!$G9*1/(1+M$31)*'NASTAVENI OBJEDNATELE'!$H$19*'Beh smlouvy'!L$9/NaPoVo)+'Cenova nabidka NAFTA'!$H9*1/(1+M$31),'Cenova nabidka NAFTA'!$G9+IF(NaPoVo=0,0,'Cenova nabidka NAFTA'!$G9*'NASTAVENI OBJEDNATELE'!$H$19*'Beh smlouvy'!L$9/NaPoVo)+'Cenova nabidka NAFTA'!$H9))</f>
        <v>0</v>
      </c>
      <c r="N41" s="114">
        <f>'NABIDKA DOPRAVCE'!$J13*'Vypocty indexu'!O20*(IF(OR(N$31&lt;SH,N$31&gt;HH),'Cenova nabidka NAFTA'!$G9*1/(1+N$31)*IF(NaPoVo=0,0,'Beh smlouvy'!M$8/NaPoVo)+IF(NaPoVo=0,0,'Cenova nabidka NAFTA'!$G9*1/(1+N$31)*'NASTAVENI OBJEDNATELE'!$H$19*'Beh smlouvy'!M$9/NaPoVo)+'Cenova nabidka NAFTA'!$H9*1/(1+N$31),'Cenova nabidka NAFTA'!$G9+IF(NaPoVo=0,0,'Cenova nabidka NAFTA'!$G9*'NASTAVENI OBJEDNATELE'!$H$19*'Beh smlouvy'!M$9/NaPoVo)+'Cenova nabidka NAFTA'!$H9))</f>
        <v>0</v>
      </c>
    </row>
    <row r="42" spans="2:15" outlineLevel="1">
      <c r="B42" s="55">
        <v>12</v>
      </c>
      <c r="C42" s="46" t="s">
        <v>5</v>
      </c>
      <c r="D42" s="184"/>
      <c r="E42" s="114">
        <f>'NABIDKA DOPRAVCE'!$J14*'Vypocty indexu'!F21*(IF(OR(E$31&lt;SH,E$31&gt;HH),'Cenova nabidka NAFTA'!$G10*1/(1+E$31)*IF(NaPoVo=0,0,'Beh smlouvy'!D$8/NaPoVo)+IF(NaPoVo=0,0,'Cenova nabidka NAFTA'!$G10*1/(1+E$31)*'NASTAVENI OBJEDNATELE'!$H$19*'Beh smlouvy'!D$9/NaPoVo)+'Cenova nabidka NAFTA'!$H10*1/(1+E$31),'Cenova nabidka NAFTA'!$G10+IF(NaPoVo=0,0,'Cenova nabidka NAFTA'!$G10*'NASTAVENI OBJEDNATELE'!$H$19*'Beh smlouvy'!D$9/NaPoVo)+'Cenova nabidka NAFTA'!$H10))</f>
        <v>0</v>
      </c>
      <c r="F42" s="114">
        <f>'NABIDKA DOPRAVCE'!$J14*'Vypocty indexu'!G21*(IF(OR(F$31&lt;SH,F$31&gt;HH),'Cenova nabidka NAFTA'!$G10*1/(1+F$31)*IF(NaPoVo=0,0,'Beh smlouvy'!E$8/NaPoVo)+IF(NaPoVo=0,0,'Cenova nabidka NAFTA'!$G10*1/(1+F$31)*'NASTAVENI OBJEDNATELE'!$H$19*'Beh smlouvy'!E$9/NaPoVo)+'Cenova nabidka NAFTA'!$H10*1/(1+F$31),'Cenova nabidka NAFTA'!$G10+IF(NaPoVo=0,0,'Cenova nabidka NAFTA'!$G10*'NASTAVENI OBJEDNATELE'!$H$19*'Beh smlouvy'!E$9/NaPoVo)+'Cenova nabidka NAFTA'!$H10))</f>
        <v>0</v>
      </c>
      <c r="G42" s="114">
        <f>'NABIDKA DOPRAVCE'!$J14*'Vypocty indexu'!H21*(IF(OR(G$31&lt;SH,G$31&gt;HH),'Cenova nabidka NAFTA'!$G10*1/(1+G$31)*IF(NaPoVo=0,0,'Beh smlouvy'!F$8/NaPoVo)+IF(NaPoVo=0,0,'Cenova nabidka NAFTA'!$G10*1/(1+G$31)*'NASTAVENI OBJEDNATELE'!$H$19*'Beh smlouvy'!F$9/NaPoVo)+'Cenova nabidka NAFTA'!$H10*1/(1+G$31),'Cenova nabidka NAFTA'!$G10+IF(NaPoVo=0,0,'Cenova nabidka NAFTA'!$G10*'NASTAVENI OBJEDNATELE'!$H$19*'Beh smlouvy'!F$9/NaPoVo)+'Cenova nabidka NAFTA'!$H10))</f>
        <v>0</v>
      </c>
      <c r="H42" s="114">
        <f>'NABIDKA DOPRAVCE'!$J14*'Vypocty indexu'!I21*(IF(OR(H$31&lt;SH,H$31&gt;HH),'Cenova nabidka NAFTA'!$G10*1/(1+H$31)*IF(NaPoVo=0,0,'Beh smlouvy'!G$8/NaPoVo)+IF(NaPoVo=0,0,'Cenova nabidka NAFTA'!$G10*1/(1+H$31)*'NASTAVENI OBJEDNATELE'!$H$19*'Beh smlouvy'!G$9/NaPoVo)+'Cenova nabidka NAFTA'!$H10*1/(1+H$31),'Cenova nabidka NAFTA'!$G10+IF(NaPoVo=0,0,'Cenova nabidka NAFTA'!$G10*'NASTAVENI OBJEDNATELE'!$H$19*'Beh smlouvy'!G$9/NaPoVo)+'Cenova nabidka NAFTA'!$H10))</f>
        <v>0</v>
      </c>
      <c r="I42" s="114">
        <f>'NABIDKA DOPRAVCE'!$J14*'Vypocty indexu'!J21*(IF(OR(I$31&lt;SH,I$31&gt;HH),'Cenova nabidka NAFTA'!$G10*1/(1+I$31)*IF(NaPoVo=0,0,'Beh smlouvy'!H$8/NaPoVo)+IF(NaPoVo=0,0,'Cenova nabidka NAFTA'!$G10*1/(1+I$31)*'NASTAVENI OBJEDNATELE'!$H$19*'Beh smlouvy'!H$9/NaPoVo)+'Cenova nabidka NAFTA'!$H10*1/(1+I$31),'Cenova nabidka NAFTA'!$G10+IF(NaPoVo=0,0,'Cenova nabidka NAFTA'!$G10*'NASTAVENI OBJEDNATELE'!$H$19*'Beh smlouvy'!H$9/NaPoVo)+'Cenova nabidka NAFTA'!$H10))</f>
        <v>0</v>
      </c>
      <c r="J42" s="114">
        <f>'NABIDKA DOPRAVCE'!$J14*'Vypocty indexu'!K21*(IF(OR(J$31&lt;SH,J$31&gt;HH),'Cenova nabidka NAFTA'!$G10*1/(1+J$31)*IF(NaPoVo=0,0,'Beh smlouvy'!I$8/NaPoVo)+IF(NaPoVo=0,0,'Cenova nabidka NAFTA'!$G10*1/(1+J$31)*'NASTAVENI OBJEDNATELE'!$H$19*'Beh smlouvy'!I$9/NaPoVo)+'Cenova nabidka NAFTA'!$H10*1/(1+J$31),'Cenova nabidka NAFTA'!$G10+IF(NaPoVo=0,0,'Cenova nabidka NAFTA'!$G10*'NASTAVENI OBJEDNATELE'!$H$19*'Beh smlouvy'!I$9/NaPoVo)+'Cenova nabidka NAFTA'!$H10))</f>
        <v>0</v>
      </c>
      <c r="K42" s="114">
        <f>'NABIDKA DOPRAVCE'!$J14*'Vypocty indexu'!L21*(IF(OR(K$31&lt;SH,K$31&gt;HH),'Cenova nabidka NAFTA'!$G10*1/(1+K$31)*IF(NaPoVo=0,0,'Beh smlouvy'!J$8/NaPoVo)+IF(NaPoVo=0,0,'Cenova nabidka NAFTA'!$G10*1/(1+K$31)*'NASTAVENI OBJEDNATELE'!$H$19*'Beh smlouvy'!J$9/NaPoVo)+'Cenova nabidka NAFTA'!$H10*1/(1+K$31),'Cenova nabidka NAFTA'!$G10+IF(NaPoVo=0,0,'Cenova nabidka NAFTA'!$G10*'NASTAVENI OBJEDNATELE'!$H$19*'Beh smlouvy'!J$9/NaPoVo)+'Cenova nabidka NAFTA'!$H10))</f>
        <v>0</v>
      </c>
      <c r="L42" s="114">
        <f>'NABIDKA DOPRAVCE'!$J14*'Vypocty indexu'!M21*(IF(OR(L$31&lt;SH,L$31&gt;HH),'Cenova nabidka NAFTA'!$G10*1/(1+L$31)*IF(NaPoVo=0,0,'Beh smlouvy'!K$8/NaPoVo)+IF(NaPoVo=0,0,'Cenova nabidka NAFTA'!$G10*1/(1+L$31)*'NASTAVENI OBJEDNATELE'!$H$19*'Beh smlouvy'!K$9/NaPoVo)+'Cenova nabidka NAFTA'!$H10*1/(1+L$31),'Cenova nabidka NAFTA'!$G10+IF(NaPoVo=0,0,'Cenova nabidka NAFTA'!$G10*'NASTAVENI OBJEDNATELE'!$H$19*'Beh smlouvy'!K$9/NaPoVo)+'Cenova nabidka NAFTA'!$H10))</f>
        <v>0</v>
      </c>
      <c r="M42" s="114">
        <f>'NABIDKA DOPRAVCE'!$J14*'Vypocty indexu'!N21*(IF(OR(M$31&lt;SH,M$31&gt;HH),'Cenova nabidka NAFTA'!$G10*1/(1+M$31)*IF(NaPoVo=0,0,'Beh smlouvy'!L$8/NaPoVo)+IF(NaPoVo=0,0,'Cenova nabidka NAFTA'!$G10*1/(1+M$31)*'NASTAVENI OBJEDNATELE'!$H$19*'Beh smlouvy'!L$9/NaPoVo)+'Cenova nabidka NAFTA'!$H10*1/(1+M$31),'Cenova nabidka NAFTA'!$G10+IF(NaPoVo=0,0,'Cenova nabidka NAFTA'!$G10*'NASTAVENI OBJEDNATELE'!$H$19*'Beh smlouvy'!L$9/NaPoVo)+'Cenova nabidka NAFTA'!$H10))</f>
        <v>0</v>
      </c>
      <c r="N42" s="114">
        <f>'NABIDKA DOPRAVCE'!$J14*'Vypocty indexu'!O21*(IF(OR(N$31&lt;SH,N$31&gt;HH),'Cenova nabidka NAFTA'!$G10*1/(1+N$31)*IF(NaPoVo=0,0,'Beh smlouvy'!M$8/NaPoVo)+IF(NaPoVo=0,0,'Cenova nabidka NAFTA'!$G10*1/(1+N$31)*'NASTAVENI OBJEDNATELE'!$H$19*'Beh smlouvy'!M$9/NaPoVo)+'Cenova nabidka NAFTA'!$H10*1/(1+N$31),'Cenova nabidka NAFTA'!$G10+IF(NaPoVo=0,0,'Cenova nabidka NAFTA'!$G10*'NASTAVENI OBJEDNATELE'!$H$19*'Beh smlouvy'!M$9/NaPoVo)+'Cenova nabidka NAFTA'!$H10))</f>
        <v>0</v>
      </c>
    </row>
    <row r="43" spans="2:15" outlineLevel="1">
      <c r="B43" s="55">
        <v>13</v>
      </c>
      <c r="C43" s="46" t="s">
        <v>6</v>
      </c>
      <c r="D43" s="184"/>
      <c r="E43" s="114">
        <f>'NABIDKA DOPRAVCE'!$J15*'Vypocty indexu'!F22*(IF(OR(E$31&lt;SH,E$31&gt;HH),'Cenova nabidka NAFTA'!$G11*1/(1+E$31)*IF(NaPoVo=0,0,'Beh smlouvy'!D$8/NaPoVo)+IF(NaPoVo=0,0,'Cenova nabidka NAFTA'!$G11*1/(1+E$31)*'NASTAVENI OBJEDNATELE'!$H$19*'Beh smlouvy'!D$9/NaPoVo)+'Cenova nabidka NAFTA'!$H11*1/(1+E$31),'Cenova nabidka NAFTA'!$G11+IF(NaPoVo=0,0,'Cenova nabidka NAFTA'!$G11*'NASTAVENI OBJEDNATELE'!$H$19*'Beh smlouvy'!D$9/NaPoVo)+'Cenova nabidka NAFTA'!$H11))</f>
        <v>0</v>
      </c>
      <c r="F43" s="114">
        <f>'NABIDKA DOPRAVCE'!$J15*'Vypocty indexu'!G22*(IF(OR(F$31&lt;SH,F$31&gt;HH),'Cenova nabidka NAFTA'!$G11*1/(1+F$31)*IF(NaPoVo=0,0,'Beh smlouvy'!E$8/NaPoVo)+IF(NaPoVo=0,0,'Cenova nabidka NAFTA'!$G11*1/(1+F$31)*'NASTAVENI OBJEDNATELE'!$H$19*'Beh smlouvy'!E$9/NaPoVo)+'Cenova nabidka NAFTA'!$H11*1/(1+F$31),'Cenova nabidka NAFTA'!$G11+IF(NaPoVo=0,0,'Cenova nabidka NAFTA'!$G11*'NASTAVENI OBJEDNATELE'!$H$19*'Beh smlouvy'!E$9/NaPoVo)+'Cenova nabidka NAFTA'!$H11))</f>
        <v>0</v>
      </c>
      <c r="G43" s="114">
        <f>'NABIDKA DOPRAVCE'!$J15*'Vypocty indexu'!H22*(IF(OR(G$31&lt;SH,G$31&gt;HH),'Cenova nabidka NAFTA'!$G11*1/(1+G$31)*IF(NaPoVo=0,0,'Beh smlouvy'!F$8/NaPoVo)+IF(NaPoVo=0,0,'Cenova nabidka NAFTA'!$G11*1/(1+G$31)*'NASTAVENI OBJEDNATELE'!$H$19*'Beh smlouvy'!F$9/NaPoVo)+'Cenova nabidka NAFTA'!$H11*1/(1+G$31),'Cenova nabidka NAFTA'!$G11+IF(NaPoVo=0,0,'Cenova nabidka NAFTA'!$G11*'NASTAVENI OBJEDNATELE'!$H$19*'Beh smlouvy'!F$9/NaPoVo)+'Cenova nabidka NAFTA'!$H11))</f>
        <v>0</v>
      </c>
      <c r="H43" s="114">
        <f>'NABIDKA DOPRAVCE'!$J15*'Vypocty indexu'!I22*(IF(OR(H$31&lt;SH,H$31&gt;HH),'Cenova nabidka NAFTA'!$G11*1/(1+H$31)*IF(NaPoVo=0,0,'Beh smlouvy'!G$8/NaPoVo)+IF(NaPoVo=0,0,'Cenova nabidka NAFTA'!$G11*1/(1+H$31)*'NASTAVENI OBJEDNATELE'!$H$19*'Beh smlouvy'!G$9/NaPoVo)+'Cenova nabidka NAFTA'!$H11*1/(1+H$31),'Cenova nabidka NAFTA'!$G11+IF(NaPoVo=0,0,'Cenova nabidka NAFTA'!$G11*'NASTAVENI OBJEDNATELE'!$H$19*'Beh smlouvy'!G$9/NaPoVo)+'Cenova nabidka NAFTA'!$H11))</f>
        <v>0</v>
      </c>
      <c r="I43" s="114">
        <f>'NABIDKA DOPRAVCE'!$J15*'Vypocty indexu'!J22*(IF(OR(I$31&lt;SH,I$31&gt;HH),'Cenova nabidka NAFTA'!$G11*1/(1+I$31)*IF(NaPoVo=0,0,'Beh smlouvy'!H$8/NaPoVo)+IF(NaPoVo=0,0,'Cenova nabidka NAFTA'!$G11*1/(1+I$31)*'NASTAVENI OBJEDNATELE'!$H$19*'Beh smlouvy'!H$9/NaPoVo)+'Cenova nabidka NAFTA'!$H11*1/(1+I$31),'Cenova nabidka NAFTA'!$G11+IF(NaPoVo=0,0,'Cenova nabidka NAFTA'!$G11*'NASTAVENI OBJEDNATELE'!$H$19*'Beh smlouvy'!H$9/NaPoVo)+'Cenova nabidka NAFTA'!$H11))</f>
        <v>0</v>
      </c>
      <c r="J43" s="114">
        <f>'NABIDKA DOPRAVCE'!$J15*'Vypocty indexu'!K22*(IF(OR(J$31&lt;SH,J$31&gt;HH),'Cenova nabidka NAFTA'!$G11*1/(1+J$31)*IF(NaPoVo=0,0,'Beh smlouvy'!I$8/NaPoVo)+IF(NaPoVo=0,0,'Cenova nabidka NAFTA'!$G11*1/(1+J$31)*'NASTAVENI OBJEDNATELE'!$H$19*'Beh smlouvy'!I$9/NaPoVo)+'Cenova nabidka NAFTA'!$H11*1/(1+J$31),'Cenova nabidka NAFTA'!$G11+IF(NaPoVo=0,0,'Cenova nabidka NAFTA'!$G11*'NASTAVENI OBJEDNATELE'!$H$19*'Beh smlouvy'!I$9/NaPoVo)+'Cenova nabidka NAFTA'!$H11))</f>
        <v>0</v>
      </c>
      <c r="K43" s="114">
        <f>'NABIDKA DOPRAVCE'!$J15*'Vypocty indexu'!L22*(IF(OR(K$31&lt;SH,K$31&gt;HH),'Cenova nabidka NAFTA'!$G11*1/(1+K$31)*IF(NaPoVo=0,0,'Beh smlouvy'!J$8/NaPoVo)+IF(NaPoVo=0,0,'Cenova nabidka NAFTA'!$G11*1/(1+K$31)*'NASTAVENI OBJEDNATELE'!$H$19*'Beh smlouvy'!J$9/NaPoVo)+'Cenova nabidka NAFTA'!$H11*1/(1+K$31),'Cenova nabidka NAFTA'!$G11+IF(NaPoVo=0,0,'Cenova nabidka NAFTA'!$G11*'NASTAVENI OBJEDNATELE'!$H$19*'Beh smlouvy'!J$9/NaPoVo)+'Cenova nabidka NAFTA'!$H11))</f>
        <v>0</v>
      </c>
      <c r="L43" s="114">
        <f>'NABIDKA DOPRAVCE'!$J15*'Vypocty indexu'!M22*(IF(OR(L$31&lt;SH,L$31&gt;HH),'Cenova nabidka NAFTA'!$G11*1/(1+L$31)*IF(NaPoVo=0,0,'Beh smlouvy'!K$8/NaPoVo)+IF(NaPoVo=0,0,'Cenova nabidka NAFTA'!$G11*1/(1+L$31)*'NASTAVENI OBJEDNATELE'!$H$19*'Beh smlouvy'!K$9/NaPoVo)+'Cenova nabidka NAFTA'!$H11*1/(1+L$31),'Cenova nabidka NAFTA'!$G11+IF(NaPoVo=0,0,'Cenova nabidka NAFTA'!$G11*'NASTAVENI OBJEDNATELE'!$H$19*'Beh smlouvy'!K$9/NaPoVo)+'Cenova nabidka NAFTA'!$H11))</f>
        <v>0</v>
      </c>
      <c r="M43" s="114">
        <f>'NABIDKA DOPRAVCE'!$J15*'Vypocty indexu'!N22*(IF(OR(M$31&lt;SH,M$31&gt;HH),'Cenova nabidka NAFTA'!$G11*1/(1+M$31)*IF(NaPoVo=0,0,'Beh smlouvy'!L$8/NaPoVo)+IF(NaPoVo=0,0,'Cenova nabidka NAFTA'!$G11*1/(1+M$31)*'NASTAVENI OBJEDNATELE'!$H$19*'Beh smlouvy'!L$9/NaPoVo)+'Cenova nabidka NAFTA'!$H11*1/(1+M$31),'Cenova nabidka NAFTA'!$G11+IF(NaPoVo=0,0,'Cenova nabidka NAFTA'!$G11*'NASTAVENI OBJEDNATELE'!$H$19*'Beh smlouvy'!L$9/NaPoVo)+'Cenova nabidka NAFTA'!$H11))</f>
        <v>0</v>
      </c>
      <c r="N43" s="114">
        <f>'NABIDKA DOPRAVCE'!$J15*'Vypocty indexu'!O22*(IF(OR(N$31&lt;SH,N$31&gt;HH),'Cenova nabidka NAFTA'!$G11*1/(1+N$31)*IF(NaPoVo=0,0,'Beh smlouvy'!M$8/NaPoVo)+IF(NaPoVo=0,0,'Cenova nabidka NAFTA'!$G11*1/(1+N$31)*'NASTAVENI OBJEDNATELE'!$H$19*'Beh smlouvy'!M$9/NaPoVo)+'Cenova nabidka NAFTA'!$H11*1/(1+N$31),'Cenova nabidka NAFTA'!$G11+IF(NaPoVo=0,0,'Cenova nabidka NAFTA'!$G11*'NASTAVENI OBJEDNATELE'!$H$19*'Beh smlouvy'!M$9/NaPoVo)+'Cenova nabidka NAFTA'!$H11))</f>
        <v>0</v>
      </c>
    </row>
    <row r="44" spans="2:15" outlineLevel="1">
      <c r="B44" s="55" t="s">
        <v>25</v>
      </c>
      <c r="C44" s="46" t="s">
        <v>53</v>
      </c>
      <c r="D44" s="184"/>
      <c r="E44" s="114">
        <f>'NABIDKA DOPRAVCE'!$J16*'Vypocty indexu'!F23*(IF(OR(E$31&lt;SH,E$31&gt;HH),'Cenova nabidka NAFTA'!$G12*1/(1+E$31)*IF(NaPoVo=0,0,'Beh smlouvy'!D$8/NaPoVo)+IF(NaPoVo=0,0,'Cenova nabidka NAFTA'!$G12*1/(1+E$31)*'NASTAVENI OBJEDNATELE'!$H$19*'Beh smlouvy'!D$9/NaPoVo)+'Cenova nabidka NAFTA'!$H12*1/(1+E$31),'Cenova nabidka NAFTA'!$G12+IF(NaPoVo=0,0,'Cenova nabidka NAFTA'!$G12*'NASTAVENI OBJEDNATELE'!$H$19*'Beh smlouvy'!D$9/NaPoVo)+'Cenova nabidka NAFTA'!$H12))</f>
        <v>0</v>
      </c>
      <c r="F44" s="114">
        <f>'NABIDKA DOPRAVCE'!$J16*'Vypocty indexu'!G23*(IF(OR(F$31&lt;SH,F$31&gt;HH),'Cenova nabidka NAFTA'!$G12*1/(1+F$31)*IF(NaPoVo=0,0,'Beh smlouvy'!E$8/NaPoVo)+IF(NaPoVo=0,0,'Cenova nabidka NAFTA'!$G12*1/(1+F$31)*'NASTAVENI OBJEDNATELE'!$H$19*'Beh smlouvy'!E$9/NaPoVo)+'Cenova nabidka NAFTA'!$H12*1/(1+F$31),'Cenova nabidka NAFTA'!$G12+IF(NaPoVo=0,0,'Cenova nabidka NAFTA'!$G12*'NASTAVENI OBJEDNATELE'!$H$19*'Beh smlouvy'!E$9/NaPoVo)+'Cenova nabidka NAFTA'!$H12))</f>
        <v>0</v>
      </c>
      <c r="G44" s="114">
        <f>'NABIDKA DOPRAVCE'!$J16*'Vypocty indexu'!H23*(IF(OR(G$31&lt;SH,G$31&gt;HH),'Cenova nabidka NAFTA'!$G12*1/(1+G$31)*IF(NaPoVo=0,0,'Beh smlouvy'!F$8/NaPoVo)+IF(NaPoVo=0,0,'Cenova nabidka NAFTA'!$G12*1/(1+G$31)*'NASTAVENI OBJEDNATELE'!$H$19*'Beh smlouvy'!F$9/NaPoVo)+'Cenova nabidka NAFTA'!$H12*1/(1+G$31),'Cenova nabidka NAFTA'!$G12+IF(NaPoVo=0,0,'Cenova nabidka NAFTA'!$G12*'NASTAVENI OBJEDNATELE'!$H$19*'Beh smlouvy'!F$9/NaPoVo)+'Cenova nabidka NAFTA'!$H12))</f>
        <v>0</v>
      </c>
      <c r="H44" s="114">
        <f>'NABIDKA DOPRAVCE'!$J16*'Vypocty indexu'!I23*(IF(OR(H$31&lt;SH,H$31&gt;HH),'Cenova nabidka NAFTA'!$G12*1/(1+H$31)*IF(NaPoVo=0,0,'Beh smlouvy'!G$8/NaPoVo)+IF(NaPoVo=0,0,'Cenova nabidka NAFTA'!$G12*1/(1+H$31)*'NASTAVENI OBJEDNATELE'!$H$19*'Beh smlouvy'!G$9/NaPoVo)+'Cenova nabidka NAFTA'!$H12*1/(1+H$31),'Cenova nabidka NAFTA'!$G12+IF(NaPoVo=0,0,'Cenova nabidka NAFTA'!$G12*'NASTAVENI OBJEDNATELE'!$H$19*'Beh smlouvy'!G$9/NaPoVo)+'Cenova nabidka NAFTA'!$H12))</f>
        <v>0</v>
      </c>
      <c r="I44" s="114">
        <f>'NABIDKA DOPRAVCE'!$J16*'Vypocty indexu'!J23*(IF(OR(I$31&lt;SH,I$31&gt;HH),'Cenova nabidka NAFTA'!$G12*1/(1+I$31)*IF(NaPoVo=0,0,'Beh smlouvy'!H$8/NaPoVo)+IF(NaPoVo=0,0,'Cenova nabidka NAFTA'!$G12*1/(1+I$31)*'NASTAVENI OBJEDNATELE'!$H$19*'Beh smlouvy'!H$9/NaPoVo)+'Cenova nabidka NAFTA'!$H12*1/(1+I$31),'Cenova nabidka NAFTA'!$G12+IF(NaPoVo=0,0,'Cenova nabidka NAFTA'!$G12*'NASTAVENI OBJEDNATELE'!$H$19*'Beh smlouvy'!H$9/NaPoVo)+'Cenova nabidka NAFTA'!$H12))</f>
        <v>0</v>
      </c>
      <c r="J44" s="114">
        <f>'NABIDKA DOPRAVCE'!$J16*'Vypocty indexu'!K23*(IF(OR(J$31&lt;SH,J$31&gt;HH),'Cenova nabidka NAFTA'!$G12*1/(1+J$31)*IF(NaPoVo=0,0,'Beh smlouvy'!I$8/NaPoVo)+IF(NaPoVo=0,0,'Cenova nabidka NAFTA'!$G12*1/(1+J$31)*'NASTAVENI OBJEDNATELE'!$H$19*'Beh smlouvy'!I$9/NaPoVo)+'Cenova nabidka NAFTA'!$H12*1/(1+J$31),'Cenova nabidka NAFTA'!$G12+IF(NaPoVo=0,0,'Cenova nabidka NAFTA'!$G12*'NASTAVENI OBJEDNATELE'!$H$19*'Beh smlouvy'!I$9/NaPoVo)+'Cenova nabidka NAFTA'!$H12))</f>
        <v>0</v>
      </c>
      <c r="K44" s="114">
        <f>'NABIDKA DOPRAVCE'!$J16*'Vypocty indexu'!L23*(IF(OR(K$31&lt;SH,K$31&gt;HH),'Cenova nabidka NAFTA'!$G12*1/(1+K$31)*IF(NaPoVo=0,0,'Beh smlouvy'!J$8/NaPoVo)+IF(NaPoVo=0,0,'Cenova nabidka NAFTA'!$G12*1/(1+K$31)*'NASTAVENI OBJEDNATELE'!$H$19*'Beh smlouvy'!J$9/NaPoVo)+'Cenova nabidka NAFTA'!$H12*1/(1+K$31),'Cenova nabidka NAFTA'!$G12+IF(NaPoVo=0,0,'Cenova nabidka NAFTA'!$G12*'NASTAVENI OBJEDNATELE'!$H$19*'Beh smlouvy'!J$9/NaPoVo)+'Cenova nabidka NAFTA'!$H12))</f>
        <v>0</v>
      </c>
      <c r="L44" s="114">
        <f>'NABIDKA DOPRAVCE'!$J16*'Vypocty indexu'!M23*(IF(OR(L$31&lt;SH,L$31&gt;HH),'Cenova nabidka NAFTA'!$G12*1/(1+L$31)*IF(NaPoVo=0,0,'Beh smlouvy'!K$8/NaPoVo)+IF(NaPoVo=0,0,'Cenova nabidka NAFTA'!$G12*1/(1+L$31)*'NASTAVENI OBJEDNATELE'!$H$19*'Beh smlouvy'!K$9/NaPoVo)+'Cenova nabidka NAFTA'!$H12*1/(1+L$31),'Cenova nabidka NAFTA'!$G12+IF(NaPoVo=0,0,'Cenova nabidka NAFTA'!$G12*'NASTAVENI OBJEDNATELE'!$H$19*'Beh smlouvy'!K$9/NaPoVo)+'Cenova nabidka NAFTA'!$H12))</f>
        <v>0</v>
      </c>
      <c r="M44" s="114">
        <f>'NABIDKA DOPRAVCE'!$J16*'Vypocty indexu'!N23*(IF(OR(M$31&lt;SH,M$31&gt;HH),'Cenova nabidka NAFTA'!$G12*1/(1+M$31)*IF(NaPoVo=0,0,'Beh smlouvy'!L$8/NaPoVo)+IF(NaPoVo=0,0,'Cenova nabidka NAFTA'!$G12*1/(1+M$31)*'NASTAVENI OBJEDNATELE'!$H$19*'Beh smlouvy'!L$9/NaPoVo)+'Cenova nabidka NAFTA'!$H12*1/(1+M$31),'Cenova nabidka NAFTA'!$G12+IF(NaPoVo=0,0,'Cenova nabidka NAFTA'!$G12*'NASTAVENI OBJEDNATELE'!$H$19*'Beh smlouvy'!L$9/NaPoVo)+'Cenova nabidka NAFTA'!$H12))</f>
        <v>0</v>
      </c>
      <c r="N44" s="114">
        <f>'NABIDKA DOPRAVCE'!$J16*'Vypocty indexu'!O23*(IF(OR(N$31&lt;SH,N$31&gt;HH),'Cenova nabidka NAFTA'!$G12*1/(1+N$31)*IF(NaPoVo=0,0,'Beh smlouvy'!M$8/NaPoVo)+IF(NaPoVo=0,0,'Cenova nabidka NAFTA'!$G12*1/(1+N$31)*'NASTAVENI OBJEDNATELE'!$H$19*'Beh smlouvy'!M$9/NaPoVo)+'Cenova nabidka NAFTA'!$H12*1/(1+N$31),'Cenova nabidka NAFTA'!$G12+IF(NaPoVo=0,0,'Cenova nabidka NAFTA'!$G12*'NASTAVENI OBJEDNATELE'!$H$19*'Beh smlouvy'!M$9/NaPoVo)+'Cenova nabidka NAFTA'!$H12))</f>
        <v>0</v>
      </c>
    </row>
    <row r="45" spans="2:15" outlineLevel="1">
      <c r="B45" s="55" t="s">
        <v>26</v>
      </c>
      <c r="C45" s="46" t="s">
        <v>54</v>
      </c>
      <c r="D45" s="184"/>
      <c r="E45" s="114">
        <f>'NABIDKA DOPRAVCE'!$J17*'Vypocty indexu'!F24*(IF(OR(E$31&lt;SH,E$31&gt;HH),'Cenova nabidka NAFTA'!$G13*1/(1+E$31)*IF(NaPoVo=0,0,'Beh smlouvy'!D$8/NaPoVo)+IF(NaPoVo=0,0,'Cenova nabidka NAFTA'!$G13*1/(1+E$31)*'NASTAVENI OBJEDNATELE'!$H$19*'Beh smlouvy'!D$9/NaPoVo)+'Cenova nabidka NAFTA'!$H13*1/(1+E$31),'Cenova nabidka NAFTA'!$G13+IF(NaPoVo=0,0,'Cenova nabidka NAFTA'!$G13*'NASTAVENI OBJEDNATELE'!$H$19*'Beh smlouvy'!D$9/NaPoVo)+'Cenova nabidka NAFTA'!$H13))</f>
        <v>0</v>
      </c>
      <c r="F45" s="114">
        <f>'NABIDKA DOPRAVCE'!$J17*'Vypocty indexu'!G24*(IF(OR(F$31&lt;SH,F$31&gt;HH),'Cenova nabidka NAFTA'!$G13*1/(1+F$31)*IF(NaPoVo=0,0,'Beh smlouvy'!E$8/NaPoVo)+IF(NaPoVo=0,0,'Cenova nabidka NAFTA'!$G13*1/(1+F$31)*'NASTAVENI OBJEDNATELE'!$H$19*'Beh smlouvy'!E$9/NaPoVo)+'Cenova nabidka NAFTA'!$H13*1/(1+F$31),'Cenova nabidka NAFTA'!$G13+IF(NaPoVo=0,0,'Cenova nabidka NAFTA'!$G13*'NASTAVENI OBJEDNATELE'!$H$19*'Beh smlouvy'!E$9/NaPoVo)+'Cenova nabidka NAFTA'!$H13))</f>
        <v>0</v>
      </c>
      <c r="G45" s="114">
        <f>'NABIDKA DOPRAVCE'!$J17*'Vypocty indexu'!H24*(IF(OR(G$31&lt;SH,G$31&gt;HH),'Cenova nabidka NAFTA'!$G13*1/(1+G$31)*IF(NaPoVo=0,0,'Beh smlouvy'!F$8/NaPoVo)+IF(NaPoVo=0,0,'Cenova nabidka NAFTA'!$G13*1/(1+G$31)*'NASTAVENI OBJEDNATELE'!$H$19*'Beh smlouvy'!F$9/NaPoVo)+'Cenova nabidka NAFTA'!$H13*1/(1+G$31),'Cenova nabidka NAFTA'!$G13+IF(NaPoVo=0,0,'Cenova nabidka NAFTA'!$G13*'NASTAVENI OBJEDNATELE'!$H$19*'Beh smlouvy'!F$9/NaPoVo)+'Cenova nabidka NAFTA'!$H13))</f>
        <v>0</v>
      </c>
      <c r="H45" s="114">
        <f>'NABIDKA DOPRAVCE'!$J17*'Vypocty indexu'!I24*(IF(OR(H$31&lt;SH,H$31&gt;HH),'Cenova nabidka NAFTA'!$G13*1/(1+H$31)*IF(NaPoVo=0,0,'Beh smlouvy'!G$8/NaPoVo)+IF(NaPoVo=0,0,'Cenova nabidka NAFTA'!$G13*1/(1+H$31)*'NASTAVENI OBJEDNATELE'!$H$19*'Beh smlouvy'!G$9/NaPoVo)+'Cenova nabidka NAFTA'!$H13*1/(1+H$31),'Cenova nabidka NAFTA'!$G13+IF(NaPoVo=0,0,'Cenova nabidka NAFTA'!$G13*'NASTAVENI OBJEDNATELE'!$H$19*'Beh smlouvy'!G$9/NaPoVo)+'Cenova nabidka NAFTA'!$H13))</f>
        <v>0</v>
      </c>
      <c r="I45" s="114">
        <f>'NABIDKA DOPRAVCE'!$J17*'Vypocty indexu'!J24*(IF(OR(I$31&lt;SH,I$31&gt;HH),'Cenova nabidka NAFTA'!$G13*1/(1+I$31)*IF(NaPoVo=0,0,'Beh smlouvy'!H$8/NaPoVo)+IF(NaPoVo=0,0,'Cenova nabidka NAFTA'!$G13*1/(1+I$31)*'NASTAVENI OBJEDNATELE'!$H$19*'Beh smlouvy'!H$9/NaPoVo)+'Cenova nabidka NAFTA'!$H13*1/(1+I$31),'Cenova nabidka NAFTA'!$G13+IF(NaPoVo=0,0,'Cenova nabidka NAFTA'!$G13*'NASTAVENI OBJEDNATELE'!$H$19*'Beh smlouvy'!H$9/NaPoVo)+'Cenova nabidka NAFTA'!$H13))</f>
        <v>0</v>
      </c>
      <c r="J45" s="114">
        <f>'NABIDKA DOPRAVCE'!$J17*'Vypocty indexu'!K24*(IF(OR(J$31&lt;SH,J$31&gt;HH),'Cenova nabidka NAFTA'!$G13*1/(1+J$31)*IF(NaPoVo=0,0,'Beh smlouvy'!I$8/NaPoVo)+IF(NaPoVo=0,0,'Cenova nabidka NAFTA'!$G13*1/(1+J$31)*'NASTAVENI OBJEDNATELE'!$H$19*'Beh smlouvy'!I$9/NaPoVo)+'Cenova nabidka NAFTA'!$H13*1/(1+J$31),'Cenova nabidka NAFTA'!$G13+IF(NaPoVo=0,0,'Cenova nabidka NAFTA'!$G13*'NASTAVENI OBJEDNATELE'!$H$19*'Beh smlouvy'!I$9/NaPoVo)+'Cenova nabidka NAFTA'!$H13))</f>
        <v>0</v>
      </c>
      <c r="K45" s="114">
        <f>'NABIDKA DOPRAVCE'!$J17*'Vypocty indexu'!L24*(IF(OR(K$31&lt;SH,K$31&gt;HH),'Cenova nabidka NAFTA'!$G13*1/(1+K$31)*IF(NaPoVo=0,0,'Beh smlouvy'!J$8/NaPoVo)+IF(NaPoVo=0,0,'Cenova nabidka NAFTA'!$G13*1/(1+K$31)*'NASTAVENI OBJEDNATELE'!$H$19*'Beh smlouvy'!J$9/NaPoVo)+'Cenova nabidka NAFTA'!$H13*1/(1+K$31),'Cenova nabidka NAFTA'!$G13+IF(NaPoVo=0,0,'Cenova nabidka NAFTA'!$G13*'NASTAVENI OBJEDNATELE'!$H$19*'Beh smlouvy'!J$9/NaPoVo)+'Cenova nabidka NAFTA'!$H13))</f>
        <v>0</v>
      </c>
      <c r="L45" s="114">
        <f>'NABIDKA DOPRAVCE'!$J17*'Vypocty indexu'!M24*(IF(OR(L$31&lt;SH,L$31&gt;HH),'Cenova nabidka NAFTA'!$G13*1/(1+L$31)*IF(NaPoVo=0,0,'Beh smlouvy'!K$8/NaPoVo)+IF(NaPoVo=0,0,'Cenova nabidka NAFTA'!$G13*1/(1+L$31)*'NASTAVENI OBJEDNATELE'!$H$19*'Beh smlouvy'!K$9/NaPoVo)+'Cenova nabidka NAFTA'!$H13*1/(1+L$31),'Cenova nabidka NAFTA'!$G13+IF(NaPoVo=0,0,'Cenova nabidka NAFTA'!$G13*'NASTAVENI OBJEDNATELE'!$H$19*'Beh smlouvy'!K$9/NaPoVo)+'Cenova nabidka NAFTA'!$H13))</f>
        <v>0</v>
      </c>
      <c r="M45" s="114">
        <f>'NABIDKA DOPRAVCE'!$J17*'Vypocty indexu'!N24*(IF(OR(M$31&lt;SH,M$31&gt;HH),'Cenova nabidka NAFTA'!$G13*1/(1+M$31)*IF(NaPoVo=0,0,'Beh smlouvy'!L$8/NaPoVo)+IF(NaPoVo=0,0,'Cenova nabidka NAFTA'!$G13*1/(1+M$31)*'NASTAVENI OBJEDNATELE'!$H$19*'Beh smlouvy'!L$9/NaPoVo)+'Cenova nabidka NAFTA'!$H13*1/(1+M$31),'Cenova nabidka NAFTA'!$G13+IF(NaPoVo=0,0,'Cenova nabidka NAFTA'!$G13*'NASTAVENI OBJEDNATELE'!$H$19*'Beh smlouvy'!L$9/NaPoVo)+'Cenova nabidka NAFTA'!$H13))</f>
        <v>0</v>
      </c>
      <c r="N45" s="114">
        <f>'NABIDKA DOPRAVCE'!$J17*'Vypocty indexu'!O24*(IF(OR(N$31&lt;SH,N$31&gt;HH),'Cenova nabidka NAFTA'!$G13*1/(1+N$31)*IF(NaPoVo=0,0,'Beh smlouvy'!M$8/NaPoVo)+IF(NaPoVo=0,0,'Cenova nabidka NAFTA'!$G13*1/(1+N$31)*'NASTAVENI OBJEDNATELE'!$H$19*'Beh smlouvy'!M$9/NaPoVo)+'Cenova nabidka NAFTA'!$H13*1/(1+N$31),'Cenova nabidka NAFTA'!$G13+IF(NaPoVo=0,0,'Cenova nabidka NAFTA'!$G13*'NASTAVENI OBJEDNATELE'!$H$19*'Beh smlouvy'!M$9/NaPoVo)+'Cenova nabidka NAFTA'!$H13))</f>
        <v>0</v>
      </c>
    </row>
    <row r="46" spans="2:15" outlineLevel="1">
      <c r="B46" s="55">
        <v>15</v>
      </c>
      <c r="C46" s="46" t="s">
        <v>39</v>
      </c>
      <c r="D46" s="184"/>
      <c r="E46" s="114">
        <f>'NABIDKA DOPRAVCE'!$J18*'Vypocty indexu'!F25*(IF(OR(E$31&lt;SH,E$31&gt;HH),'Cenova nabidka NAFTA'!$G14*1/(1+E$31)*IF(NaPoVo=0,0,'Beh smlouvy'!D$8/NaPoVo)+IF(NaPoVo=0,0,'Cenova nabidka NAFTA'!$G14*1/(1+E$31)*'NASTAVENI OBJEDNATELE'!$H$19*'Beh smlouvy'!D$9/NaPoVo)+'Cenova nabidka NAFTA'!$H14*1/(1+E$31),'Cenova nabidka NAFTA'!$G14+IF(NaPoVo=0,0,'Cenova nabidka NAFTA'!$G14*'NASTAVENI OBJEDNATELE'!$H$19*'Beh smlouvy'!D$9/NaPoVo)+'Cenova nabidka NAFTA'!$H14))</f>
        <v>0</v>
      </c>
      <c r="F46" s="114">
        <f>'NABIDKA DOPRAVCE'!$J18*'Vypocty indexu'!G25*(IF(OR(F$31&lt;SH,F$31&gt;HH),'Cenova nabidka NAFTA'!$G14*1/(1+F$31)*IF(NaPoVo=0,0,'Beh smlouvy'!E$8/NaPoVo)+IF(NaPoVo=0,0,'Cenova nabidka NAFTA'!$G14*1/(1+F$31)*'NASTAVENI OBJEDNATELE'!$H$19*'Beh smlouvy'!E$9/NaPoVo)+'Cenova nabidka NAFTA'!$H14*1/(1+F$31),'Cenova nabidka NAFTA'!$G14+IF(NaPoVo=0,0,'Cenova nabidka NAFTA'!$G14*'NASTAVENI OBJEDNATELE'!$H$19*'Beh smlouvy'!E$9/NaPoVo)+'Cenova nabidka NAFTA'!$H14))</f>
        <v>0</v>
      </c>
      <c r="G46" s="114">
        <f>'NABIDKA DOPRAVCE'!$J18*'Vypocty indexu'!H25*(IF(OR(G$31&lt;SH,G$31&gt;HH),'Cenova nabidka NAFTA'!$G14*1/(1+G$31)*IF(NaPoVo=0,0,'Beh smlouvy'!F$8/NaPoVo)+IF(NaPoVo=0,0,'Cenova nabidka NAFTA'!$G14*1/(1+G$31)*'NASTAVENI OBJEDNATELE'!$H$19*'Beh smlouvy'!F$9/NaPoVo)+'Cenova nabidka NAFTA'!$H14*1/(1+G$31),'Cenova nabidka NAFTA'!$G14+IF(NaPoVo=0,0,'Cenova nabidka NAFTA'!$G14*'NASTAVENI OBJEDNATELE'!$H$19*'Beh smlouvy'!F$9/NaPoVo)+'Cenova nabidka NAFTA'!$H14))</f>
        <v>0</v>
      </c>
      <c r="H46" s="114">
        <f>'NABIDKA DOPRAVCE'!$J18*'Vypocty indexu'!I25*(IF(OR(H$31&lt;SH,H$31&gt;HH),'Cenova nabidka NAFTA'!$G14*1/(1+H$31)*IF(NaPoVo=0,0,'Beh smlouvy'!G$8/NaPoVo)+IF(NaPoVo=0,0,'Cenova nabidka NAFTA'!$G14*1/(1+H$31)*'NASTAVENI OBJEDNATELE'!$H$19*'Beh smlouvy'!G$9/NaPoVo)+'Cenova nabidka NAFTA'!$H14*1/(1+H$31),'Cenova nabidka NAFTA'!$G14+IF(NaPoVo=0,0,'Cenova nabidka NAFTA'!$G14*'NASTAVENI OBJEDNATELE'!$H$19*'Beh smlouvy'!G$9/NaPoVo)+'Cenova nabidka NAFTA'!$H14))</f>
        <v>0</v>
      </c>
      <c r="I46" s="114">
        <f>'NABIDKA DOPRAVCE'!$J18*'Vypocty indexu'!J25*(IF(OR(I$31&lt;SH,I$31&gt;HH),'Cenova nabidka NAFTA'!$G14*1/(1+I$31)*IF(NaPoVo=0,0,'Beh smlouvy'!H$8/NaPoVo)+IF(NaPoVo=0,0,'Cenova nabidka NAFTA'!$G14*1/(1+I$31)*'NASTAVENI OBJEDNATELE'!$H$19*'Beh smlouvy'!H$9/NaPoVo)+'Cenova nabidka NAFTA'!$H14*1/(1+I$31),'Cenova nabidka NAFTA'!$G14+IF(NaPoVo=0,0,'Cenova nabidka NAFTA'!$G14*'NASTAVENI OBJEDNATELE'!$H$19*'Beh smlouvy'!H$9/NaPoVo)+'Cenova nabidka NAFTA'!$H14))</f>
        <v>0</v>
      </c>
      <c r="J46" s="114">
        <f>'NABIDKA DOPRAVCE'!$J18*'Vypocty indexu'!K25*(IF(OR(J$31&lt;SH,J$31&gt;HH),'Cenova nabidka NAFTA'!$G14*1/(1+J$31)*IF(NaPoVo=0,0,'Beh smlouvy'!I$8/NaPoVo)+IF(NaPoVo=0,0,'Cenova nabidka NAFTA'!$G14*1/(1+J$31)*'NASTAVENI OBJEDNATELE'!$H$19*'Beh smlouvy'!I$9/NaPoVo)+'Cenova nabidka NAFTA'!$H14*1/(1+J$31),'Cenova nabidka NAFTA'!$G14+IF(NaPoVo=0,0,'Cenova nabidka NAFTA'!$G14*'NASTAVENI OBJEDNATELE'!$H$19*'Beh smlouvy'!I$9/NaPoVo)+'Cenova nabidka NAFTA'!$H14))</f>
        <v>0</v>
      </c>
      <c r="K46" s="114">
        <f>'NABIDKA DOPRAVCE'!$J18*'Vypocty indexu'!L25*(IF(OR(K$31&lt;SH,K$31&gt;HH),'Cenova nabidka NAFTA'!$G14*1/(1+K$31)*IF(NaPoVo=0,0,'Beh smlouvy'!J$8/NaPoVo)+IF(NaPoVo=0,0,'Cenova nabidka NAFTA'!$G14*1/(1+K$31)*'NASTAVENI OBJEDNATELE'!$H$19*'Beh smlouvy'!J$9/NaPoVo)+'Cenova nabidka NAFTA'!$H14*1/(1+K$31),'Cenova nabidka NAFTA'!$G14+IF(NaPoVo=0,0,'Cenova nabidka NAFTA'!$G14*'NASTAVENI OBJEDNATELE'!$H$19*'Beh smlouvy'!J$9/NaPoVo)+'Cenova nabidka NAFTA'!$H14))</f>
        <v>0</v>
      </c>
      <c r="L46" s="114">
        <f>'NABIDKA DOPRAVCE'!$J18*'Vypocty indexu'!M25*(IF(OR(L$31&lt;SH,L$31&gt;HH),'Cenova nabidka NAFTA'!$G14*1/(1+L$31)*IF(NaPoVo=0,0,'Beh smlouvy'!K$8/NaPoVo)+IF(NaPoVo=0,0,'Cenova nabidka NAFTA'!$G14*1/(1+L$31)*'NASTAVENI OBJEDNATELE'!$H$19*'Beh smlouvy'!K$9/NaPoVo)+'Cenova nabidka NAFTA'!$H14*1/(1+L$31),'Cenova nabidka NAFTA'!$G14+IF(NaPoVo=0,0,'Cenova nabidka NAFTA'!$G14*'NASTAVENI OBJEDNATELE'!$H$19*'Beh smlouvy'!K$9/NaPoVo)+'Cenova nabidka NAFTA'!$H14))</f>
        <v>0</v>
      </c>
      <c r="M46" s="114">
        <f>'NABIDKA DOPRAVCE'!$J18*'Vypocty indexu'!N25*(IF(OR(M$31&lt;SH,M$31&gt;HH),'Cenova nabidka NAFTA'!$G14*1/(1+M$31)*IF(NaPoVo=0,0,'Beh smlouvy'!L$8/NaPoVo)+IF(NaPoVo=0,0,'Cenova nabidka NAFTA'!$G14*1/(1+M$31)*'NASTAVENI OBJEDNATELE'!$H$19*'Beh smlouvy'!L$9/NaPoVo)+'Cenova nabidka NAFTA'!$H14*1/(1+M$31),'Cenova nabidka NAFTA'!$G14+IF(NaPoVo=0,0,'Cenova nabidka NAFTA'!$G14*'NASTAVENI OBJEDNATELE'!$H$19*'Beh smlouvy'!L$9/NaPoVo)+'Cenova nabidka NAFTA'!$H14))</f>
        <v>0</v>
      </c>
      <c r="N46" s="114">
        <f>'NABIDKA DOPRAVCE'!$J18*'Vypocty indexu'!O25*(IF(OR(N$31&lt;SH,N$31&gt;HH),'Cenova nabidka NAFTA'!$G14*1/(1+N$31)*IF(NaPoVo=0,0,'Beh smlouvy'!M$8/NaPoVo)+IF(NaPoVo=0,0,'Cenova nabidka NAFTA'!$G14*1/(1+N$31)*'NASTAVENI OBJEDNATELE'!$H$19*'Beh smlouvy'!M$9/NaPoVo)+'Cenova nabidka NAFTA'!$H14*1/(1+N$31),'Cenova nabidka NAFTA'!$G14+IF(NaPoVo=0,0,'Cenova nabidka NAFTA'!$G14*'NASTAVENI OBJEDNATELE'!$H$19*'Beh smlouvy'!M$9/NaPoVo)+'Cenova nabidka NAFTA'!$H14))</f>
        <v>0</v>
      </c>
    </row>
    <row r="47" spans="2:15" outlineLevel="1">
      <c r="B47" s="55" t="s">
        <v>27</v>
      </c>
      <c r="C47" s="46" t="s">
        <v>55</v>
      </c>
      <c r="D47" s="184"/>
      <c r="E47" s="603">
        <f>IF('Beh smlouvy'!D$10="",'Vypocty NAFTA'!E$64,(1+'Beh smlouvy'!D$10)*'Vypocty NAFTA'!E$64)</f>
        <v>0</v>
      </c>
      <c r="F47" s="603">
        <f>IF('Beh smlouvy'!E$10="",'Vypocty NAFTA'!F$64,(1+'Beh smlouvy'!E$10)*'Vypocty NAFTA'!F$64)</f>
        <v>0</v>
      </c>
      <c r="G47" s="603">
        <f>IF('Beh smlouvy'!F$10="",'Vypocty NAFTA'!G$64,(1+'Beh smlouvy'!F$10)*'Vypocty NAFTA'!G$64)</f>
        <v>0</v>
      </c>
      <c r="H47" s="603">
        <f>IF('Beh smlouvy'!G$10="",'Vypocty NAFTA'!H$64,(1+'Beh smlouvy'!G$10)*'Vypocty NAFTA'!H$64)</f>
        <v>0</v>
      </c>
      <c r="I47" s="603">
        <f>IF('Beh smlouvy'!H$10="",'Vypocty NAFTA'!I$64,(1+'Beh smlouvy'!H$10)*'Vypocty NAFTA'!I$64)</f>
        <v>0</v>
      </c>
      <c r="J47" s="603">
        <f>IF('Beh smlouvy'!I$10="",'Vypocty NAFTA'!J$64,(1+'Beh smlouvy'!I$10)*'Vypocty NAFTA'!J$64)</f>
        <v>0</v>
      </c>
      <c r="K47" s="603">
        <f>IF('Beh smlouvy'!J$10="",'Vypocty NAFTA'!K$64,(1+'Beh smlouvy'!J$10)*'Vypocty NAFTA'!K$64)</f>
        <v>0</v>
      </c>
      <c r="L47" s="603">
        <f>IF('Beh smlouvy'!K$10="",'Vypocty NAFTA'!L$64,(1+'Beh smlouvy'!K$10)*'Vypocty NAFTA'!L$64)</f>
        <v>0</v>
      </c>
      <c r="M47" s="603">
        <f>IF('Beh smlouvy'!L$10="",'Vypocty NAFTA'!M$64,(1+'Beh smlouvy'!L$10)*'Vypocty NAFTA'!M$64)</f>
        <v>0</v>
      </c>
      <c r="N47" s="603">
        <f>IF('Beh smlouvy'!M$10="",'Vypocty NAFTA'!N$64,(1+'Beh smlouvy'!M$10)*'Vypocty NAFTA'!N$64)</f>
        <v>0</v>
      </c>
    </row>
    <row r="48" spans="2:15" outlineLevel="1">
      <c r="B48" s="55" t="s">
        <v>28</v>
      </c>
      <c r="C48" s="46" t="s">
        <v>56</v>
      </c>
      <c r="D48" s="184"/>
      <c r="E48" s="114">
        <f>'NABIDKA DOPRAVCE'!$J20*'Vypocty indexu'!F27*(IF(OR(E$31&lt;SH,E$31&gt;HH),'Cenova nabidka NAFTA'!$G16*1/(1+E$31)*IF(NaPoVo=0,0,'Beh smlouvy'!D$8/NaPoVo)+IF(NaPoVo=0,0,'Cenova nabidka NAFTA'!$G16*1/(1+E$31)*'NASTAVENI OBJEDNATELE'!$H$19*'Beh smlouvy'!D$9/NaPoVo)+'Cenova nabidka NAFTA'!$H16*1/(1+E$31),'Cenova nabidka NAFTA'!$G16+IF(NaPoVo=0,0,'Cenova nabidka NAFTA'!$G16*'NASTAVENI OBJEDNATELE'!$H$19*'Beh smlouvy'!D$9/NaPoVo)+'Cenova nabidka NAFTA'!$H16))</f>
        <v>0</v>
      </c>
      <c r="F48" s="114">
        <f>'NABIDKA DOPRAVCE'!$J20*'Vypocty indexu'!G27*(IF(OR(F$31&lt;SH,F$31&gt;HH),'Cenova nabidka NAFTA'!$G16*1/(1+F$31)*IF(NaPoVo=0,0,'Beh smlouvy'!E$8/NaPoVo)+IF(NaPoVo=0,0,'Cenova nabidka NAFTA'!$G16*1/(1+F$31)*'NASTAVENI OBJEDNATELE'!$H$19*'Beh smlouvy'!E$9/NaPoVo)+'Cenova nabidka NAFTA'!$H16*1/(1+F$31),'Cenova nabidka NAFTA'!$G16+IF(NaPoVo=0,0,'Cenova nabidka NAFTA'!$G16*'NASTAVENI OBJEDNATELE'!$H$19*'Beh smlouvy'!E$9/NaPoVo)+'Cenova nabidka NAFTA'!$H16))</f>
        <v>0</v>
      </c>
      <c r="G48" s="114">
        <f>'NABIDKA DOPRAVCE'!$J20*'Vypocty indexu'!H27*(IF(OR(G$31&lt;SH,G$31&gt;HH),'Cenova nabidka NAFTA'!$G16*1/(1+G$31)*IF(NaPoVo=0,0,'Beh smlouvy'!F$8/NaPoVo)+IF(NaPoVo=0,0,'Cenova nabidka NAFTA'!$G16*1/(1+G$31)*'NASTAVENI OBJEDNATELE'!$H$19*'Beh smlouvy'!F$9/NaPoVo)+'Cenova nabidka NAFTA'!$H16*1/(1+G$31),'Cenova nabidka NAFTA'!$G16+IF(NaPoVo=0,0,'Cenova nabidka NAFTA'!$G16*'NASTAVENI OBJEDNATELE'!$H$19*'Beh smlouvy'!F$9/NaPoVo)+'Cenova nabidka NAFTA'!$H16))</f>
        <v>0</v>
      </c>
      <c r="H48" s="114">
        <f>'NABIDKA DOPRAVCE'!$J20*'Vypocty indexu'!I27*(IF(OR(H$31&lt;SH,H$31&gt;HH),'Cenova nabidka NAFTA'!$G16*1/(1+H$31)*IF(NaPoVo=0,0,'Beh smlouvy'!G$8/NaPoVo)+IF(NaPoVo=0,0,'Cenova nabidka NAFTA'!$G16*1/(1+H$31)*'NASTAVENI OBJEDNATELE'!$H$19*'Beh smlouvy'!G$9/NaPoVo)+'Cenova nabidka NAFTA'!$H16*1/(1+H$31),'Cenova nabidka NAFTA'!$G16+IF(NaPoVo=0,0,'Cenova nabidka NAFTA'!$G16*'NASTAVENI OBJEDNATELE'!$H$19*'Beh smlouvy'!G$9/NaPoVo)+'Cenova nabidka NAFTA'!$H16))</f>
        <v>0</v>
      </c>
      <c r="I48" s="114">
        <f>'NABIDKA DOPRAVCE'!$J20*'Vypocty indexu'!J27*(IF(OR(I$31&lt;SH,I$31&gt;HH),'Cenova nabidka NAFTA'!$G16*1/(1+I$31)*IF(NaPoVo=0,0,'Beh smlouvy'!H$8/NaPoVo)+IF(NaPoVo=0,0,'Cenova nabidka NAFTA'!$G16*1/(1+I$31)*'NASTAVENI OBJEDNATELE'!$H$19*'Beh smlouvy'!H$9/NaPoVo)+'Cenova nabidka NAFTA'!$H16*1/(1+I$31),'Cenova nabidka NAFTA'!$G16+IF(NaPoVo=0,0,'Cenova nabidka NAFTA'!$G16*'NASTAVENI OBJEDNATELE'!$H$19*'Beh smlouvy'!H$9/NaPoVo)+'Cenova nabidka NAFTA'!$H16))</f>
        <v>0</v>
      </c>
      <c r="J48" s="114">
        <f>'NABIDKA DOPRAVCE'!$J20*'Vypocty indexu'!K27*(IF(OR(J$31&lt;SH,J$31&gt;HH),'Cenova nabidka NAFTA'!$G16*1/(1+J$31)*IF(NaPoVo=0,0,'Beh smlouvy'!I$8/NaPoVo)+IF(NaPoVo=0,0,'Cenova nabidka NAFTA'!$G16*1/(1+J$31)*'NASTAVENI OBJEDNATELE'!$H$19*'Beh smlouvy'!I$9/NaPoVo)+'Cenova nabidka NAFTA'!$H16*1/(1+J$31),'Cenova nabidka NAFTA'!$G16+IF(NaPoVo=0,0,'Cenova nabidka NAFTA'!$G16*'NASTAVENI OBJEDNATELE'!$H$19*'Beh smlouvy'!I$9/NaPoVo)+'Cenova nabidka NAFTA'!$H16))</f>
        <v>0</v>
      </c>
      <c r="K48" s="114">
        <f>'NABIDKA DOPRAVCE'!$J20*'Vypocty indexu'!L27*(IF(OR(K$31&lt;SH,K$31&gt;HH),'Cenova nabidka NAFTA'!$G16*1/(1+K$31)*IF(NaPoVo=0,0,'Beh smlouvy'!J$8/NaPoVo)+IF(NaPoVo=0,0,'Cenova nabidka NAFTA'!$G16*1/(1+K$31)*'NASTAVENI OBJEDNATELE'!$H$19*'Beh smlouvy'!J$9/NaPoVo)+'Cenova nabidka NAFTA'!$H16*1/(1+K$31),'Cenova nabidka NAFTA'!$G16+IF(NaPoVo=0,0,'Cenova nabidka NAFTA'!$G16*'NASTAVENI OBJEDNATELE'!$H$19*'Beh smlouvy'!J$9/NaPoVo)+'Cenova nabidka NAFTA'!$H16))</f>
        <v>0</v>
      </c>
      <c r="L48" s="114">
        <f>'NABIDKA DOPRAVCE'!$J20*'Vypocty indexu'!M27*(IF(OR(L$31&lt;SH,L$31&gt;HH),'Cenova nabidka NAFTA'!$G16*1/(1+L$31)*IF(NaPoVo=0,0,'Beh smlouvy'!K$8/NaPoVo)+IF(NaPoVo=0,0,'Cenova nabidka NAFTA'!$G16*1/(1+L$31)*'NASTAVENI OBJEDNATELE'!$H$19*'Beh smlouvy'!K$9/NaPoVo)+'Cenova nabidka NAFTA'!$H16*1/(1+L$31),'Cenova nabidka NAFTA'!$G16+IF(NaPoVo=0,0,'Cenova nabidka NAFTA'!$G16*'NASTAVENI OBJEDNATELE'!$H$19*'Beh smlouvy'!K$9/NaPoVo)+'Cenova nabidka NAFTA'!$H16))</f>
        <v>0</v>
      </c>
      <c r="M48" s="114">
        <f>'NABIDKA DOPRAVCE'!$J20*'Vypocty indexu'!N27*(IF(OR(M$31&lt;SH,M$31&gt;HH),'Cenova nabidka NAFTA'!$G16*1/(1+M$31)*IF(NaPoVo=0,0,'Beh smlouvy'!L$8/NaPoVo)+IF(NaPoVo=0,0,'Cenova nabidka NAFTA'!$G16*1/(1+M$31)*'NASTAVENI OBJEDNATELE'!$H$19*'Beh smlouvy'!L$9/NaPoVo)+'Cenova nabidka NAFTA'!$H16*1/(1+M$31),'Cenova nabidka NAFTA'!$G16+IF(NaPoVo=0,0,'Cenova nabidka NAFTA'!$G16*'NASTAVENI OBJEDNATELE'!$H$19*'Beh smlouvy'!L$9/NaPoVo)+'Cenova nabidka NAFTA'!$H16))</f>
        <v>0</v>
      </c>
      <c r="N48" s="114">
        <f>'NABIDKA DOPRAVCE'!$J20*'Vypocty indexu'!O27*(IF(OR(N$31&lt;SH,N$31&gt;HH),'Cenova nabidka NAFTA'!$G16*1/(1+N$31)*IF(NaPoVo=0,0,'Beh smlouvy'!M$8/NaPoVo)+IF(NaPoVo=0,0,'Cenova nabidka NAFTA'!$G16*1/(1+N$31)*'NASTAVENI OBJEDNATELE'!$H$19*'Beh smlouvy'!M$9/NaPoVo)+'Cenova nabidka NAFTA'!$H16*1/(1+N$31),'Cenova nabidka NAFTA'!$G16+IF(NaPoVo=0,0,'Cenova nabidka NAFTA'!$G16*'NASTAVENI OBJEDNATELE'!$H$19*'Beh smlouvy'!M$9/NaPoVo)+'Cenova nabidka NAFTA'!$H16))</f>
        <v>0</v>
      </c>
    </row>
    <row r="49" spans="2:15" outlineLevel="1">
      <c r="B49" s="55" t="s">
        <v>37</v>
      </c>
      <c r="C49" s="46" t="s">
        <v>57</v>
      </c>
      <c r="D49" s="184"/>
      <c r="E49" s="603">
        <f>IF('Beh smlouvy'!D$10="",'Vypocty NAFTA'!E$65,(1+'Beh smlouvy'!D$10)*'Vypocty NAFTA'!E$65)</f>
        <v>0</v>
      </c>
      <c r="F49" s="603">
        <f>IF('Beh smlouvy'!E$10="",'Vypocty NAFTA'!F$65,(1+'Beh smlouvy'!E$10)*'Vypocty NAFTA'!F$65)</f>
        <v>0</v>
      </c>
      <c r="G49" s="603">
        <f>IF('Beh smlouvy'!F$10="",'Vypocty NAFTA'!G$65,(1+'Beh smlouvy'!F$10)*'Vypocty NAFTA'!G$65)</f>
        <v>0</v>
      </c>
      <c r="H49" s="603">
        <f>IF('Beh smlouvy'!G$10="",'Vypocty NAFTA'!H$65,(1+'Beh smlouvy'!G$10)*'Vypocty NAFTA'!H$65)</f>
        <v>0</v>
      </c>
      <c r="I49" s="603">
        <f>IF('Beh smlouvy'!H$10="",'Vypocty NAFTA'!I$65,(1+'Beh smlouvy'!H$10)*'Vypocty NAFTA'!I$65)</f>
        <v>0</v>
      </c>
      <c r="J49" s="603">
        <f>IF('Beh smlouvy'!I$10="",'Vypocty NAFTA'!J$65,(1+'Beh smlouvy'!I$10)*'Vypocty NAFTA'!J$65)</f>
        <v>0</v>
      </c>
      <c r="K49" s="603">
        <f>IF('Beh smlouvy'!J$10="",'Vypocty NAFTA'!K$65,(1+'Beh smlouvy'!J$10)*'Vypocty NAFTA'!K$65)</f>
        <v>0</v>
      </c>
      <c r="L49" s="603">
        <f>IF('Beh smlouvy'!K$10="",'Vypocty NAFTA'!L$65,(1+'Beh smlouvy'!K$10)*'Vypocty NAFTA'!L$65)</f>
        <v>0</v>
      </c>
      <c r="M49" s="603">
        <f>IF('Beh smlouvy'!L$10="",'Vypocty NAFTA'!M$65,(1+'Beh smlouvy'!L$10)*'Vypocty NAFTA'!M$65)</f>
        <v>0</v>
      </c>
      <c r="N49" s="603">
        <f>IF('Beh smlouvy'!M$10="",'Vypocty NAFTA'!N$65,(1+'Beh smlouvy'!M$10)*'Vypocty NAFTA'!N$65)</f>
        <v>0</v>
      </c>
    </row>
    <row r="50" spans="2:15" outlineLevel="1">
      <c r="B50" s="55" t="s">
        <v>38</v>
      </c>
      <c r="C50" s="46" t="s">
        <v>58</v>
      </c>
      <c r="D50" s="184"/>
      <c r="E50" s="114">
        <f>'NABIDKA DOPRAVCE'!$J22*'Vypocty indexu'!F29*(IF(OR(E$31&lt;SH,E$31&gt;HH),'Cenova nabidka NAFTA'!$G18*1/(1+E$31)*IF(NaPoVo=0,0,'Beh smlouvy'!D$8/NaPoVo)+IF(NaPoVo=0,0,'Cenova nabidka NAFTA'!$G18*1/(1+E$31)*'NASTAVENI OBJEDNATELE'!$H$19*'Beh smlouvy'!D$9/NaPoVo)+'Cenova nabidka NAFTA'!$H18*1/(1+E$31),'Cenova nabidka NAFTA'!$G18+IF(NaPoVo=0,0,'Cenova nabidka NAFTA'!$G18*'NASTAVENI OBJEDNATELE'!$H$19*'Beh smlouvy'!D$9/NaPoVo)+'Cenova nabidka NAFTA'!$H18))</f>
        <v>0</v>
      </c>
      <c r="F50" s="114">
        <f>'NABIDKA DOPRAVCE'!$J22*'Vypocty indexu'!G29*(IF(OR(F$31&lt;SH,F$31&gt;HH),'Cenova nabidka NAFTA'!$G18*1/(1+F$31)*IF(NaPoVo=0,0,'Beh smlouvy'!E$8/NaPoVo)+IF(NaPoVo=0,0,'Cenova nabidka NAFTA'!$G18*1/(1+F$31)*'NASTAVENI OBJEDNATELE'!$H$19*'Beh smlouvy'!E$9/NaPoVo)+'Cenova nabidka NAFTA'!$H18*1/(1+F$31),'Cenova nabidka NAFTA'!$G18+IF(NaPoVo=0,0,'Cenova nabidka NAFTA'!$G18*'NASTAVENI OBJEDNATELE'!$H$19*'Beh smlouvy'!E$9/NaPoVo)+'Cenova nabidka NAFTA'!$H18))</f>
        <v>0</v>
      </c>
      <c r="G50" s="114">
        <f>'NABIDKA DOPRAVCE'!$J22*'Vypocty indexu'!H29*(IF(OR(G$31&lt;SH,G$31&gt;HH),'Cenova nabidka NAFTA'!$G18*1/(1+G$31)*IF(NaPoVo=0,0,'Beh smlouvy'!F$8/NaPoVo)+IF(NaPoVo=0,0,'Cenova nabidka NAFTA'!$G18*1/(1+G$31)*'NASTAVENI OBJEDNATELE'!$H$19*'Beh smlouvy'!F$9/NaPoVo)+'Cenova nabidka NAFTA'!$H18*1/(1+G$31),'Cenova nabidka NAFTA'!$G18+IF(NaPoVo=0,0,'Cenova nabidka NAFTA'!$G18*'NASTAVENI OBJEDNATELE'!$H$19*'Beh smlouvy'!F$9/NaPoVo)+'Cenova nabidka NAFTA'!$H18))</f>
        <v>0</v>
      </c>
      <c r="H50" s="114">
        <f>'NABIDKA DOPRAVCE'!$J22*'Vypocty indexu'!I29*(IF(OR(H$31&lt;SH,H$31&gt;HH),'Cenova nabidka NAFTA'!$G18*1/(1+H$31)*IF(NaPoVo=0,0,'Beh smlouvy'!G$8/NaPoVo)+IF(NaPoVo=0,0,'Cenova nabidka NAFTA'!$G18*1/(1+H$31)*'NASTAVENI OBJEDNATELE'!$H$19*'Beh smlouvy'!G$9/NaPoVo)+'Cenova nabidka NAFTA'!$H18*1/(1+H$31),'Cenova nabidka NAFTA'!$G18+IF(NaPoVo=0,0,'Cenova nabidka NAFTA'!$G18*'NASTAVENI OBJEDNATELE'!$H$19*'Beh smlouvy'!G$9/NaPoVo)+'Cenova nabidka NAFTA'!$H18))</f>
        <v>0</v>
      </c>
      <c r="I50" s="114">
        <f>'NABIDKA DOPRAVCE'!$J22*'Vypocty indexu'!J29*(IF(OR(I$31&lt;SH,I$31&gt;HH),'Cenova nabidka NAFTA'!$G18*1/(1+I$31)*IF(NaPoVo=0,0,'Beh smlouvy'!H$8/NaPoVo)+IF(NaPoVo=0,0,'Cenova nabidka NAFTA'!$G18*1/(1+I$31)*'NASTAVENI OBJEDNATELE'!$H$19*'Beh smlouvy'!H$9/NaPoVo)+'Cenova nabidka NAFTA'!$H18*1/(1+I$31),'Cenova nabidka NAFTA'!$G18+IF(NaPoVo=0,0,'Cenova nabidka NAFTA'!$G18*'NASTAVENI OBJEDNATELE'!$H$19*'Beh smlouvy'!H$9/NaPoVo)+'Cenova nabidka NAFTA'!$H18))</f>
        <v>0</v>
      </c>
      <c r="J50" s="114">
        <f>'NABIDKA DOPRAVCE'!$J22*'Vypocty indexu'!K29*(IF(OR(J$31&lt;SH,J$31&gt;HH),'Cenova nabidka NAFTA'!$G18*1/(1+J$31)*IF(NaPoVo=0,0,'Beh smlouvy'!I$8/NaPoVo)+IF(NaPoVo=0,0,'Cenova nabidka NAFTA'!$G18*1/(1+J$31)*'NASTAVENI OBJEDNATELE'!$H$19*'Beh smlouvy'!I$9/NaPoVo)+'Cenova nabidka NAFTA'!$H18*1/(1+J$31),'Cenova nabidka NAFTA'!$G18+IF(NaPoVo=0,0,'Cenova nabidka NAFTA'!$G18*'NASTAVENI OBJEDNATELE'!$H$19*'Beh smlouvy'!I$9/NaPoVo)+'Cenova nabidka NAFTA'!$H18))</f>
        <v>0</v>
      </c>
      <c r="K50" s="114">
        <f>'NABIDKA DOPRAVCE'!$J22*'Vypocty indexu'!L29*(IF(OR(K$31&lt;SH,K$31&gt;HH),'Cenova nabidka NAFTA'!$G18*1/(1+K$31)*IF(NaPoVo=0,0,'Beh smlouvy'!J$8/NaPoVo)+IF(NaPoVo=0,0,'Cenova nabidka NAFTA'!$G18*1/(1+K$31)*'NASTAVENI OBJEDNATELE'!$H$19*'Beh smlouvy'!J$9/NaPoVo)+'Cenova nabidka NAFTA'!$H18*1/(1+K$31),'Cenova nabidka NAFTA'!$G18+IF(NaPoVo=0,0,'Cenova nabidka NAFTA'!$G18*'NASTAVENI OBJEDNATELE'!$H$19*'Beh smlouvy'!J$9/NaPoVo)+'Cenova nabidka NAFTA'!$H18))</f>
        <v>0</v>
      </c>
      <c r="L50" s="114">
        <f>'NABIDKA DOPRAVCE'!$J22*'Vypocty indexu'!M29*(IF(OR(L$31&lt;SH,L$31&gt;HH),'Cenova nabidka NAFTA'!$G18*1/(1+L$31)*IF(NaPoVo=0,0,'Beh smlouvy'!K$8/NaPoVo)+IF(NaPoVo=0,0,'Cenova nabidka NAFTA'!$G18*1/(1+L$31)*'NASTAVENI OBJEDNATELE'!$H$19*'Beh smlouvy'!K$9/NaPoVo)+'Cenova nabidka NAFTA'!$H18*1/(1+L$31),'Cenova nabidka NAFTA'!$G18+IF(NaPoVo=0,0,'Cenova nabidka NAFTA'!$G18*'NASTAVENI OBJEDNATELE'!$H$19*'Beh smlouvy'!K$9/NaPoVo)+'Cenova nabidka NAFTA'!$H18))</f>
        <v>0</v>
      </c>
      <c r="M50" s="114">
        <f>'NABIDKA DOPRAVCE'!$J22*'Vypocty indexu'!N29*(IF(OR(M$31&lt;SH,M$31&gt;HH),'Cenova nabidka NAFTA'!$G18*1/(1+M$31)*IF(NaPoVo=0,0,'Beh smlouvy'!L$8/NaPoVo)+IF(NaPoVo=0,0,'Cenova nabidka NAFTA'!$G18*1/(1+M$31)*'NASTAVENI OBJEDNATELE'!$H$19*'Beh smlouvy'!L$9/NaPoVo)+'Cenova nabidka NAFTA'!$H18*1/(1+M$31),'Cenova nabidka NAFTA'!$G18+IF(NaPoVo=0,0,'Cenova nabidka NAFTA'!$G18*'NASTAVENI OBJEDNATELE'!$H$19*'Beh smlouvy'!L$9/NaPoVo)+'Cenova nabidka NAFTA'!$H18))</f>
        <v>0</v>
      </c>
      <c r="N50" s="114">
        <f>'NABIDKA DOPRAVCE'!$J22*'Vypocty indexu'!O29*(IF(OR(N$31&lt;SH,N$31&gt;HH),'Cenova nabidka NAFTA'!$G18*1/(1+N$31)*IF(NaPoVo=0,0,'Beh smlouvy'!M$8/NaPoVo)+IF(NaPoVo=0,0,'Cenova nabidka NAFTA'!$G18*1/(1+N$31)*'NASTAVENI OBJEDNATELE'!$H$19*'Beh smlouvy'!M$9/NaPoVo)+'Cenova nabidka NAFTA'!$H18*1/(1+N$31),'Cenova nabidka NAFTA'!$G18+IF(NaPoVo=0,0,'Cenova nabidka NAFTA'!$G18*'NASTAVENI OBJEDNATELE'!$H$19*'Beh smlouvy'!M$9/NaPoVo)+'Cenova nabidka NAFTA'!$H18))</f>
        <v>0</v>
      </c>
    </row>
    <row r="51" spans="2:15" outlineLevel="1">
      <c r="B51" s="55">
        <v>18</v>
      </c>
      <c r="C51" s="46" t="s">
        <v>10</v>
      </c>
      <c r="D51" s="184"/>
      <c r="E51" s="114">
        <f>'NABIDKA DOPRAVCE'!$J23*'Vypocty indexu'!F30*(IF(OR(E$31&lt;SH,E$31&gt;HH),'Cenova nabidka NAFTA'!$G19*1/(1+E$31)*IF(NaPoVo=0,0,'Beh smlouvy'!D$8/NaPoVo)+IF(NaPoVo=0,0,'Cenova nabidka NAFTA'!$G19*1/(1+E$31)*'NASTAVENI OBJEDNATELE'!$H$19*'Beh smlouvy'!D$9/NaPoVo)+'Cenova nabidka NAFTA'!$H19*1/(1+E$31),'Cenova nabidka NAFTA'!$G19+IF(NaPoVo=0,0,'Cenova nabidka NAFTA'!$G19*'NASTAVENI OBJEDNATELE'!$H$19*'Beh smlouvy'!D$9/NaPoVo)+'Cenova nabidka NAFTA'!$H19))</f>
        <v>0</v>
      </c>
      <c r="F51" s="114">
        <f>'NABIDKA DOPRAVCE'!$J23*'Vypocty indexu'!G30*(IF(OR(F$31&lt;SH,F$31&gt;HH),'Cenova nabidka NAFTA'!$G19*1/(1+F$31)*IF(NaPoVo=0,0,'Beh smlouvy'!E$8/NaPoVo)+IF(NaPoVo=0,0,'Cenova nabidka NAFTA'!$G19*1/(1+F$31)*'NASTAVENI OBJEDNATELE'!$H$19*'Beh smlouvy'!E$9/NaPoVo)+'Cenova nabidka NAFTA'!$H19*1/(1+F$31),'Cenova nabidka NAFTA'!$G19+IF(NaPoVo=0,0,'Cenova nabidka NAFTA'!$G19*'NASTAVENI OBJEDNATELE'!$H$19*'Beh smlouvy'!E$9/NaPoVo)+'Cenova nabidka NAFTA'!$H19))</f>
        <v>0</v>
      </c>
      <c r="G51" s="114">
        <f>'NABIDKA DOPRAVCE'!$J23*'Vypocty indexu'!H30*(IF(OR(G$31&lt;SH,G$31&gt;HH),'Cenova nabidka NAFTA'!$G19*1/(1+G$31)*IF(NaPoVo=0,0,'Beh smlouvy'!F$8/NaPoVo)+IF(NaPoVo=0,0,'Cenova nabidka NAFTA'!$G19*1/(1+G$31)*'NASTAVENI OBJEDNATELE'!$H$19*'Beh smlouvy'!F$9/NaPoVo)+'Cenova nabidka NAFTA'!$H19*1/(1+G$31),'Cenova nabidka NAFTA'!$G19+IF(NaPoVo=0,0,'Cenova nabidka NAFTA'!$G19*'NASTAVENI OBJEDNATELE'!$H$19*'Beh smlouvy'!F$9/NaPoVo)+'Cenova nabidka NAFTA'!$H19))</f>
        <v>0</v>
      </c>
      <c r="H51" s="114">
        <f>'NABIDKA DOPRAVCE'!$J23*'Vypocty indexu'!I30*(IF(OR(H$31&lt;SH,H$31&gt;HH),'Cenova nabidka NAFTA'!$G19*1/(1+H$31)*IF(NaPoVo=0,0,'Beh smlouvy'!G$8/NaPoVo)+IF(NaPoVo=0,0,'Cenova nabidka NAFTA'!$G19*1/(1+H$31)*'NASTAVENI OBJEDNATELE'!$H$19*'Beh smlouvy'!G$9/NaPoVo)+'Cenova nabidka NAFTA'!$H19*1/(1+H$31),'Cenova nabidka NAFTA'!$G19+IF(NaPoVo=0,0,'Cenova nabidka NAFTA'!$G19*'NASTAVENI OBJEDNATELE'!$H$19*'Beh smlouvy'!G$9/NaPoVo)+'Cenova nabidka NAFTA'!$H19))</f>
        <v>0</v>
      </c>
      <c r="I51" s="114">
        <f>'NABIDKA DOPRAVCE'!$J23*'Vypocty indexu'!J30*(IF(OR(I$31&lt;SH,I$31&gt;HH),'Cenova nabidka NAFTA'!$G19*1/(1+I$31)*IF(NaPoVo=0,0,'Beh smlouvy'!H$8/NaPoVo)+IF(NaPoVo=0,0,'Cenova nabidka NAFTA'!$G19*1/(1+I$31)*'NASTAVENI OBJEDNATELE'!$H$19*'Beh smlouvy'!H$9/NaPoVo)+'Cenova nabidka NAFTA'!$H19*1/(1+I$31),'Cenova nabidka NAFTA'!$G19+IF(NaPoVo=0,0,'Cenova nabidka NAFTA'!$G19*'NASTAVENI OBJEDNATELE'!$H$19*'Beh smlouvy'!H$9/NaPoVo)+'Cenova nabidka NAFTA'!$H19))</f>
        <v>0</v>
      </c>
      <c r="J51" s="114">
        <f>'NABIDKA DOPRAVCE'!$J23*'Vypocty indexu'!K30*(IF(OR(J$31&lt;SH,J$31&gt;HH),'Cenova nabidka NAFTA'!$G19*1/(1+J$31)*IF(NaPoVo=0,0,'Beh smlouvy'!I$8/NaPoVo)+IF(NaPoVo=0,0,'Cenova nabidka NAFTA'!$G19*1/(1+J$31)*'NASTAVENI OBJEDNATELE'!$H$19*'Beh smlouvy'!I$9/NaPoVo)+'Cenova nabidka NAFTA'!$H19*1/(1+J$31),'Cenova nabidka NAFTA'!$G19+IF(NaPoVo=0,0,'Cenova nabidka NAFTA'!$G19*'NASTAVENI OBJEDNATELE'!$H$19*'Beh smlouvy'!I$9/NaPoVo)+'Cenova nabidka NAFTA'!$H19))</f>
        <v>0</v>
      </c>
      <c r="K51" s="114">
        <f>'NABIDKA DOPRAVCE'!$J23*'Vypocty indexu'!L30*(IF(OR(K$31&lt;SH,K$31&gt;HH),'Cenova nabidka NAFTA'!$G19*1/(1+K$31)*IF(NaPoVo=0,0,'Beh smlouvy'!J$8/NaPoVo)+IF(NaPoVo=0,0,'Cenova nabidka NAFTA'!$G19*1/(1+K$31)*'NASTAVENI OBJEDNATELE'!$H$19*'Beh smlouvy'!J$9/NaPoVo)+'Cenova nabidka NAFTA'!$H19*1/(1+K$31),'Cenova nabidka NAFTA'!$G19+IF(NaPoVo=0,0,'Cenova nabidka NAFTA'!$G19*'NASTAVENI OBJEDNATELE'!$H$19*'Beh smlouvy'!J$9/NaPoVo)+'Cenova nabidka NAFTA'!$H19))</f>
        <v>0</v>
      </c>
      <c r="L51" s="114">
        <f>'NABIDKA DOPRAVCE'!$J23*'Vypocty indexu'!M30*(IF(OR(L$31&lt;SH,L$31&gt;HH),'Cenova nabidka NAFTA'!$G19*1/(1+L$31)*IF(NaPoVo=0,0,'Beh smlouvy'!K$8/NaPoVo)+IF(NaPoVo=0,0,'Cenova nabidka NAFTA'!$G19*1/(1+L$31)*'NASTAVENI OBJEDNATELE'!$H$19*'Beh smlouvy'!K$9/NaPoVo)+'Cenova nabidka NAFTA'!$H19*1/(1+L$31),'Cenova nabidka NAFTA'!$G19+IF(NaPoVo=0,0,'Cenova nabidka NAFTA'!$G19*'NASTAVENI OBJEDNATELE'!$H$19*'Beh smlouvy'!K$9/NaPoVo)+'Cenova nabidka NAFTA'!$H19))</f>
        <v>0</v>
      </c>
      <c r="M51" s="114">
        <f>'NABIDKA DOPRAVCE'!$J23*'Vypocty indexu'!N30*(IF(OR(M$31&lt;SH,M$31&gt;HH),'Cenova nabidka NAFTA'!$G19*1/(1+M$31)*IF(NaPoVo=0,0,'Beh smlouvy'!L$8/NaPoVo)+IF(NaPoVo=0,0,'Cenova nabidka NAFTA'!$G19*1/(1+M$31)*'NASTAVENI OBJEDNATELE'!$H$19*'Beh smlouvy'!L$9/NaPoVo)+'Cenova nabidka NAFTA'!$H19*1/(1+M$31),'Cenova nabidka NAFTA'!$G19+IF(NaPoVo=0,0,'Cenova nabidka NAFTA'!$G19*'NASTAVENI OBJEDNATELE'!$H$19*'Beh smlouvy'!L$9/NaPoVo)+'Cenova nabidka NAFTA'!$H19))</f>
        <v>0</v>
      </c>
      <c r="N51" s="114">
        <f>'NABIDKA DOPRAVCE'!$J23*'Vypocty indexu'!O30*(IF(OR(N$31&lt;SH,N$31&gt;HH),'Cenova nabidka NAFTA'!$G19*1/(1+N$31)*IF(NaPoVo=0,0,'Beh smlouvy'!M$8/NaPoVo)+IF(NaPoVo=0,0,'Cenova nabidka NAFTA'!$G19*1/(1+N$31)*'NASTAVENI OBJEDNATELE'!$H$19*'Beh smlouvy'!M$9/NaPoVo)+'Cenova nabidka NAFTA'!$H19*1/(1+N$31),'Cenova nabidka NAFTA'!$G19+IF(NaPoVo=0,0,'Cenova nabidka NAFTA'!$G19*'NASTAVENI OBJEDNATELE'!$H$19*'Beh smlouvy'!M$9/NaPoVo)+'Cenova nabidka NAFTA'!$H19))</f>
        <v>0</v>
      </c>
    </row>
    <row r="52" spans="2:15" outlineLevel="1">
      <c r="B52" s="55">
        <v>19</v>
      </c>
      <c r="C52" s="46" t="s">
        <v>11</v>
      </c>
      <c r="D52" s="184"/>
      <c r="E52" s="114">
        <f>'NABIDKA DOPRAVCE'!$J24*'Vypocty indexu'!F31*(IF(OR(E$31&lt;SH,E$31&gt;HH),'Cenova nabidka NAFTA'!$G20*1/(1+E$31)*IF(NaPoVo=0,0,'Beh smlouvy'!D$8/NaPoVo)+IF(NaPoVo=0,0,'Cenova nabidka NAFTA'!$G20*1/(1+E$31)*'NASTAVENI OBJEDNATELE'!$H$19*'Beh smlouvy'!D$9/NaPoVo)+'Cenova nabidka NAFTA'!$H20*1/(1+E$31),'Cenova nabidka NAFTA'!$G20+IF(NaPoVo=0,0,'Cenova nabidka NAFTA'!$G20*'NASTAVENI OBJEDNATELE'!$H$19*'Beh smlouvy'!D$9/NaPoVo)+'Cenova nabidka NAFTA'!$H20))</f>
        <v>0</v>
      </c>
      <c r="F52" s="114">
        <f>'NABIDKA DOPRAVCE'!$J24*'Vypocty indexu'!G31*(IF(OR(F$31&lt;SH,F$31&gt;HH),'Cenova nabidka NAFTA'!$G20*1/(1+F$31)*IF(NaPoVo=0,0,'Beh smlouvy'!E$8/NaPoVo)+IF(NaPoVo=0,0,'Cenova nabidka NAFTA'!$G20*1/(1+F$31)*'NASTAVENI OBJEDNATELE'!$H$19*'Beh smlouvy'!E$9/NaPoVo)+'Cenova nabidka NAFTA'!$H20*1/(1+F$31),'Cenova nabidka NAFTA'!$G20+IF(NaPoVo=0,0,'Cenova nabidka NAFTA'!$G20*'NASTAVENI OBJEDNATELE'!$H$19*'Beh smlouvy'!E$9/NaPoVo)+'Cenova nabidka NAFTA'!$H20))</f>
        <v>0</v>
      </c>
      <c r="G52" s="114">
        <f>'NABIDKA DOPRAVCE'!$J24*'Vypocty indexu'!H31*(IF(OR(G$31&lt;SH,G$31&gt;HH),'Cenova nabidka NAFTA'!$G20*1/(1+G$31)*IF(NaPoVo=0,0,'Beh smlouvy'!F$8/NaPoVo)+IF(NaPoVo=0,0,'Cenova nabidka NAFTA'!$G20*1/(1+G$31)*'NASTAVENI OBJEDNATELE'!$H$19*'Beh smlouvy'!F$9/NaPoVo)+'Cenova nabidka NAFTA'!$H20*1/(1+G$31),'Cenova nabidka NAFTA'!$G20+IF(NaPoVo=0,0,'Cenova nabidka NAFTA'!$G20*'NASTAVENI OBJEDNATELE'!$H$19*'Beh smlouvy'!F$9/NaPoVo)+'Cenova nabidka NAFTA'!$H20))</f>
        <v>0</v>
      </c>
      <c r="H52" s="114">
        <f>'NABIDKA DOPRAVCE'!$J24*'Vypocty indexu'!I31*(IF(OR(H$31&lt;SH,H$31&gt;HH),'Cenova nabidka NAFTA'!$G20*1/(1+H$31)*IF(NaPoVo=0,0,'Beh smlouvy'!G$8/NaPoVo)+IF(NaPoVo=0,0,'Cenova nabidka NAFTA'!$G20*1/(1+H$31)*'NASTAVENI OBJEDNATELE'!$H$19*'Beh smlouvy'!G$9/NaPoVo)+'Cenova nabidka NAFTA'!$H20*1/(1+H$31),'Cenova nabidka NAFTA'!$G20+IF(NaPoVo=0,0,'Cenova nabidka NAFTA'!$G20*'NASTAVENI OBJEDNATELE'!$H$19*'Beh smlouvy'!G$9/NaPoVo)+'Cenova nabidka NAFTA'!$H20))</f>
        <v>0</v>
      </c>
      <c r="I52" s="114">
        <f>'NABIDKA DOPRAVCE'!$J24*'Vypocty indexu'!J31*(IF(OR(I$31&lt;SH,I$31&gt;HH),'Cenova nabidka NAFTA'!$G20*1/(1+I$31)*IF(NaPoVo=0,0,'Beh smlouvy'!H$8/NaPoVo)+IF(NaPoVo=0,0,'Cenova nabidka NAFTA'!$G20*1/(1+I$31)*'NASTAVENI OBJEDNATELE'!$H$19*'Beh smlouvy'!H$9/NaPoVo)+'Cenova nabidka NAFTA'!$H20*1/(1+I$31),'Cenova nabidka NAFTA'!$G20+IF(NaPoVo=0,0,'Cenova nabidka NAFTA'!$G20*'NASTAVENI OBJEDNATELE'!$H$19*'Beh smlouvy'!H$9/NaPoVo)+'Cenova nabidka NAFTA'!$H20))</f>
        <v>0</v>
      </c>
      <c r="J52" s="114">
        <f>'NABIDKA DOPRAVCE'!$J24*'Vypocty indexu'!K31*(IF(OR(J$31&lt;SH,J$31&gt;HH),'Cenova nabidka NAFTA'!$G20*1/(1+J$31)*IF(NaPoVo=0,0,'Beh smlouvy'!I$8/NaPoVo)+IF(NaPoVo=0,0,'Cenova nabidka NAFTA'!$G20*1/(1+J$31)*'NASTAVENI OBJEDNATELE'!$H$19*'Beh smlouvy'!I$9/NaPoVo)+'Cenova nabidka NAFTA'!$H20*1/(1+J$31),'Cenova nabidka NAFTA'!$G20+IF(NaPoVo=0,0,'Cenova nabidka NAFTA'!$G20*'NASTAVENI OBJEDNATELE'!$H$19*'Beh smlouvy'!I$9/NaPoVo)+'Cenova nabidka NAFTA'!$H20))</f>
        <v>0</v>
      </c>
      <c r="K52" s="114">
        <f>'NABIDKA DOPRAVCE'!$J24*'Vypocty indexu'!L31*(IF(OR(K$31&lt;SH,K$31&gt;HH),'Cenova nabidka NAFTA'!$G20*1/(1+K$31)*IF(NaPoVo=0,0,'Beh smlouvy'!J$8/NaPoVo)+IF(NaPoVo=0,0,'Cenova nabidka NAFTA'!$G20*1/(1+K$31)*'NASTAVENI OBJEDNATELE'!$H$19*'Beh smlouvy'!J$9/NaPoVo)+'Cenova nabidka NAFTA'!$H20*1/(1+K$31),'Cenova nabidka NAFTA'!$G20+IF(NaPoVo=0,0,'Cenova nabidka NAFTA'!$G20*'NASTAVENI OBJEDNATELE'!$H$19*'Beh smlouvy'!J$9/NaPoVo)+'Cenova nabidka NAFTA'!$H20))</f>
        <v>0</v>
      </c>
      <c r="L52" s="114">
        <f>'NABIDKA DOPRAVCE'!$J24*'Vypocty indexu'!M31*(IF(OR(L$31&lt;SH,L$31&gt;HH),'Cenova nabidka NAFTA'!$G20*1/(1+L$31)*IF(NaPoVo=0,0,'Beh smlouvy'!K$8/NaPoVo)+IF(NaPoVo=0,0,'Cenova nabidka NAFTA'!$G20*1/(1+L$31)*'NASTAVENI OBJEDNATELE'!$H$19*'Beh smlouvy'!K$9/NaPoVo)+'Cenova nabidka NAFTA'!$H20*1/(1+L$31),'Cenova nabidka NAFTA'!$G20+IF(NaPoVo=0,0,'Cenova nabidka NAFTA'!$G20*'NASTAVENI OBJEDNATELE'!$H$19*'Beh smlouvy'!K$9/NaPoVo)+'Cenova nabidka NAFTA'!$H20))</f>
        <v>0</v>
      </c>
      <c r="M52" s="114">
        <f>'NABIDKA DOPRAVCE'!$J24*'Vypocty indexu'!N31*(IF(OR(M$31&lt;SH,M$31&gt;HH),'Cenova nabidka NAFTA'!$G20*1/(1+M$31)*IF(NaPoVo=0,0,'Beh smlouvy'!L$8/NaPoVo)+IF(NaPoVo=0,0,'Cenova nabidka NAFTA'!$G20*1/(1+M$31)*'NASTAVENI OBJEDNATELE'!$H$19*'Beh smlouvy'!L$9/NaPoVo)+'Cenova nabidka NAFTA'!$H20*1/(1+M$31),'Cenova nabidka NAFTA'!$G20+IF(NaPoVo=0,0,'Cenova nabidka NAFTA'!$G20*'NASTAVENI OBJEDNATELE'!$H$19*'Beh smlouvy'!L$9/NaPoVo)+'Cenova nabidka NAFTA'!$H20))</f>
        <v>0</v>
      </c>
      <c r="N52" s="114">
        <f>'NABIDKA DOPRAVCE'!$J24*'Vypocty indexu'!O31*(IF(OR(N$31&lt;SH,N$31&gt;HH),'Cenova nabidka NAFTA'!$G20*1/(1+N$31)*IF(NaPoVo=0,0,'Beh smlouvy'!M$8/NaPoVo)+IF(NaPoVo=0,0,'Cenova nabidka NAFTA'!$G20*1/(1+N$31)*'NASTAVENI OBJEDNATELE'!$H$19*'Beh smlouvy'!M$9/NaPoVo)+'Cenova nabidka NAFTA'!$H20*1/(1+N$31),'Cenova nabidka NAFTA'!$G20+IF(NaPoVo=0,0,'Cenova nabidka NAFTA'!$G20*'NASTAVENI OBJEDNATELE'!$H$19*'Beh smlouvy'!M$9/NaPoVo)+'Cenova nabidka NAFTA'!$H20))</f>
        <v>0</v>
      </c>
    </row>
    <row r="53" spans="2:15" outlineLevel="1">
      <c r="B53" s="55">
        <v>20</v>
      </c>
      <c r="C53" s="46" t="s">
        <v>12</v>
      </c>
      <c r="D53" s="184"/>
      <c r="E53" s="114">
        <f>'NABIDKA DOPRAVCE'!$J25*'Vypocty indexu'!F32*(IF(OR(E$31&lt;SH,E$31&gt;HH),'Cenova nabidka NAFTA'!$G21*1/(1+E$31)*IF(NaPoVo=0,0,'Beh smlouvy'!D$8/NaPoVo)+IF(NaPoVo=0,0,'Cenova nabidka NAFTA'!$G21*1/(1+E$31)*'NASTAVENI OBJEDNATELE'!$H$19*'Beh smlouvy'!D$9/NaPoVo)+'Cenova nabidka NAFTA'!$H21*1/(1+E$31),'Cenova nabidka NAFTA'!$G21+IF(NaPoVo=0,0,'Cenova nabidka NAFTA'!$G21*'NASTAVENI OBJEDNATELE'!$H$19*'Beh smlouvy'!D$9/NaPoVo)+'Cenova nabidka NAFTA'!$H21))</f>
        <v>0</v>
      </c>
      <c r="F53" s="114">
        <f>'NABIDKA DOPRAVCE'!$J25*'Vypocty indexu'!G32*(IF(OR(F$31&lt;SH,F$31&gt;HH),'Cenova nabidka NAFTA'!$G21*1/(1+F$31)*IF(NaPoVo=0,0,'Beh smlouvy'!E$8/NaPoVo)+IF(NaPoVo=0,0,'Cenova nabidka NAFTA'!$G21*1/(1+F$31)*'NASTAVENI OBJEDNATELE'!$H$19*'Beh smlouvy'!E$9/NaPoVo)+'Cenova nabidka NAFTA'!$H21*1/(1+F$31),'Cenova nabidka NAFTA'!$G21+IF(NaPoVo=0,0,'Cenova nabidka NAFTA'!$G21*'NASTAVENI OBJEDNATELE'!$H$19*'Beh smlouvy'!E$9/NaPoVo)+'Cenova nabidka NAFTA'!$H21))</f>
        <v>0</v>
      </c>
      <c r="G53" s="114">
        <f>'NABIDKA DOPRAVCE'!$J25*'Vypocty indexu'!H32*(IF(OR(G$31&lt;SH,G$31&gt;HH),'Cenova nabidka NAFTA'!$G21*1/(1+G$31)*IF(NaPoVo=0,0,'Beh smlouvy'!F$8/NaPoVo)+IF(NaPoVo=0,0,'Cenova nabidka NAFTA'!$G21*1/(1+G$31)*'NASTAVENI OBJEDNATELE'!$H$19*'Beh smlouvy'!F$9/NaPoVo)+'Cenova nabidka NAFTA'!$H21*1/(1+G$31),'Cenova nabidka NAFTA'!$G21+IF(NaPoVo=0,0,'Cenova nabidka NAFTA'!$G21*'NASTAVENI OBJEDNATELE'!$H$19*'Beh smlouvy'!F$9/NaPoVo)+'Cenova nabidka NAFTA'!$H21))</f>
        <v>0</v>
      </c>
      <c r="H53" s="114">
        <f>'NABIDKA DOPRAVCE'!$J25*'Vypocty indexu'!I32*(IF(OR(H$31&lt;SH,H$31&gt;HH),'Cenova nabidka NAFTA'!$G21*1/(1+H$31)*IF(NaPoVo=0,0,'Beh smlouvy'!G$8/NaPoVo)+IF(NaPoVo=0,0,'Cenova nabidka NAFTA'!$G21*1/(1+H$31)*'NASTAVENI OBJEDNATELE'!$H$19*'Beh smlouvy'!G$9/NaPoVo)+'Cenova nabidka NAFTA'!$H21*1/(1+H$31),'Cenova nabidka NAFTA'!$G21+IF(NaPoVo=0,0,'Cenova nabidka NAFTA'!$G21*'NASTAVENI OBJEDNATELE'!$H$19*'Beh smlouvy'!G$9/NaPoVo)+'Cenova nabidka NAFTA'!$H21))</f>
        <v>0</v>
      </c>
      <c r="I53" s="114">
        <f>'NABIDKA DOPRAVCE'!$J25*'Vypocty indexu'!J32*(IF(OR(I$31&lt;SH,I$31&gt;HH),'Cenova nabidka NAFTA'!$G21*1/(1+I$31)*IF(NaPoVo=0,0,'Beh smlouvy'!H$8/NaPoVo)+IF(NaPoVo=0,0,'Cenova nabidka NAFTA'!$G21*1/(1+I$31)*'NASTAVENI OBJEDNATELE'!$H$19*'Beh smlouvy'!H$9/NaPoVo)+'Cenova nabidka NAFTA'!$H21*1/(1+I$31),'Cenova nabidka NAFTA'!$G21+IF(NaPoVo=0,0,'Cenova nabidka NAFTA'!$G21*'NASTAVENI OBJEDNATELE'!$H$19*'Beh smlouvy'!H$9/NaPoVo)+'Cenova nabidka NAFTA'!$H21))</f>
        <v>0</v>
      </c>
      <c r="J53" s="114">
        <f>'NABIDKA DOPRAVCE'!$J25*'Vypocty indexu'!K32*(IF(OR(J$31&lt;SH,J$31&gt;HH),'Cenova nabidka NAFTA'!$G21*1/(1+J$31)*IF(NaPoVo=0,0,'Beh smlouvy'!I$8/NaPoVo)+IF(NaPoVo=0,0,'Cenova nabidka NAFTA'!$G21*1/(1+J$31)*'NASTAVENI OBJEDNATELE'!$H$19*'Beh smlouvy'!I$9/NaPoVo)+'Cenova nabidka NAFTA'!$H21*1/(1+J$31),'Cenova nabidka NAFTA'!$G21+IF(NaPoVo=0,0,'Cenova nabidka NAFTA'!$G21*'NASTAVENI OBJEDNATELE'!$H$19*'Beh smlouvy'!I$9/NaPoVo)+'Cenova nabidka NAFTA'!$H21))</f>
        <v>0</v>
      </c>
      <c r="K53" s="114">
        <f>'NABIDKA DOPRAVCE'!$J25*'Vypocty indexu'!L32*(IF(OR(K$31&lt;SH,K$31&gt;HH),'Cenova nabidka NAFTA'!$G21*1/(1+K$31)*IF(NaPoVo=0,0,'Beh smlouvy'!J$8/NaPoVo)+IF(NaPoVo=0,0,'Cenova nabidka NAFTA'!$G21*1/(1+K$31)*'NASTAVENI OBJEDNATELE'!$H$19*'Beh smlouvy'!J$9/NaPoVo)+'Cenova nabidka NAFTA'!$H21*1/(1+K$31),'Cenova nabidka NAFTA'!$G21+IF(NaPoVo=0,0,'Cenova nabidka NAFTA'!$G21*'NASTAVENI OBJEDNATELE'!$H$19*'Beh smlouvy'!J$9/NaPoVo)+'Cenova nabidka NAFTA'!$H21))</f>
        <v>0</v>
      </c>
      <c r="L53" s="114">
        <f>'NABIDKA DOPRAVCE'!$J25*'Vypocty indexu'!M32*(IF(OR(L$31&lt;SH,L$31&gt;HH),'Cenova nabidka NAFTA'!$G21*1/(1+L$31)*IF(NaPoVo=0,0,'Beh smlouvy'!K$8/NaPoVo)+IF(NaPoVo=0,0,'Cenova nabidka NAFTA'!$G21*1/(1+L$31)*'NASTAVENI OBJEDNATELE'!$H$19*'Beh smlouvy'!K$9/NaPoVo)+'Cenova nabidka NAFTA'!$H21*1/(1+L$31),'Cenova nabidka NAFTA'!$G21+IF(NaPoVo=0,0,'Cenova nabidka NAFTA'!$G21*'NASTAVENI OBJEDNATELE'!$H$19*'Beh smlouvy'!K$9/NaPoVo)+'Cenova nabidka NAFTA'!$H21))</f>
        <v>0</v>
      </c>
      <c r="M53" s="114">
        <f>'NABIDKA DOPRAVCE'!$J25*'Vypocty indexu'!N32*(IF(OR(M$31&lt;SH,M$31&gt;HH),'Cenova nabidka NAFTA'!$G21*1/(1+M$31)*IF(NaPoVo=0,0,'Beh smlouvy'!L$8/NaPoVo)+IF(NaPoVo=0,0,'Cenova nabidka NAFTA'!$G21*1/(1+M$31)*'NASTAVENI OBJEDNATELE'!$H$19*'Beh smlouvy'!L$9/NaPoVo)+'Cenova nabidka NAFTA'!$H21*1/(1+M$31),'Cenova nabidka NAFTA'!$G21+IF(NaPoVo=0,0,'Cenova nabidka NAFTA'!$G21*'NASTAVENI OBJEDNATELE'!$H$19*'Beh smlouvy'!L$9/NaPoVo)+'Cenova nabidka NAFTA'!$H21))</f>
        <v>0</v>
      </c>
      <c r="N53" s="114">
        <f>'NABIDKA DOPRAVCE'!$J25*'Vypocty indexu'!O32*(IF(OR(N$31&lt;SH,N$31&gt;HH),'Cenova nabidka NAFTA'!$G21*1/(1+N$31)*IF(NaPoVo=0,0,'Beh smlouvy'!M$8/NaPoVo)+IF(NaPoVo=0,0,'Cenova nabidka NAFTA'!$G21*1/(1+N$31)*'NASTAVENI OBJEDNATELE'!$H$19*'Beh smlouvy'!M$9/NaPoVo)+'Cenova nabidka NAFTA'!$H21*1/(1+N$31),'Cenova nabidka NAFTA'!$G21+IF(NaPoVo=0,0,'Cenova nabidka NAFTA'!$G21*'NASTAVENI OBJEDNATELE'!$H$19*'Beh smlouvy'!M$9/NaPoVo)+'Cenova nabidka NAFTA'!$H21))</f>
        <v>0</v>
      </c>
    </row>
    <row r="54" spans="2:15" outlineLevel="1">
      <c r="B54" s="55">
        <v>21</v>
      </c>
      <c r="C54" s="46" t="s">
        <v>13</v>
      </c>
      <c r="D54" s="184"/>
      <c r="E54" s="114">
        <f>'NABIDKA DOPRAVCE'!$J26*'Vypocty indexu'!F33*(IF(OR(E$31&lt;SH,E$31&gt;HH),'Cenova nabidka NAFTA'!$G22*1/(1+E$31)*IF(NaPoVo=0,0,'Beh smlouvy'!D$8/NaPoVo)+IF(NaPoVo=0,0,'Cenova nabidka NAFTA'!$G22*1/(1+E$31)*'NASTAVENI OBJEDNATELE'!$H$19*'Beh smlouvy'!D$9/NaPoVo)+'Cenova nabidka NAFTA'!$H22*1/(1+E$31),'Cenova nabidka NAFTA'!$G22+IF(NaPoVo=0,0,'Cenova nabidka NAFTA'!$G22*'NASTAVENI OBJEDNATELE'!$H$19*'Beh smlouvy'!D$9/NaPoVo)+'Cenova nabidka NAFTA'!$H22))</f>
        <v>0</v>
      </c>
      <c r="F54" s="114">
        <f>'NABIDKA DOPRAVCE'!$J26*'Vypocty indexu'!G33*(IF(OR(F$31&lt;SH,F$31&gt;HH),'Cenova nabidka NAFTA'!$G22*1/(1+F$31)*IF(NaPoVo=0,0,'Beh smlouvy'!E$8/NaPoVo)+IF(NaPoVo=0,0,'Cenova nabidka NAFTA'!$G22*1/(1+F$31)*'NASTAVENI OBJEDNATELE'!$H$19*'Beh smlouvy'!E$9/NaPoVo)+'Cenova nabidka NAFTA'!$H22*1/(1+F$31),'Cenova nabidka NAFTA'!$G22+IF(NaPoVo=0,0,'Cenova nabidka NAFTA'!$G22*'NASTAVENI OBJEDNATELE'!$H$19*'Beh smlouvy'!E$9/NaPoVo)+'Cenova nabidka NAFTA'!$H22))</f>
        <v>0</v>
      </c>
      <c r="G54" s="114">
        <f>'NABIDKA DOPRAVCE'!$J26*'Vypocty indexu'!H33*(IF(OR(G$31&lt;SH,G$31&gt;HH),'Cenova nabidka NAFTA'!$G22*1/(1+G$31)*IF(NaPoVo=0,0,'Beh smlouvy'!F$8/NaPoVo)+IF(NaPoVo=0,0,'Cenova nabidka NAFTA'!$G22*1/(1+G$31)*'NASTAVENI OBJEDNATELE'!$H$19*'Beh smlouvy'!F$9/NaPoVo)+'Cenova nabidka NAFTA'!$H22*1/(1+G$31),'Cenova nabidka NAFTA'!$G22+IF(NaPoVo=0,0,'Cenova nabidka NAFTA'!$G22*'NASTAVENI OBJEDNATELE'!$H$19*'Beh smlouvy'!F$9/NaPoVo)+'Cenova nabidka NAFTA'!$H22))</f>
        <v>0</v>
      </c>
      <c r="H54" s="114">
        <f>'NABIDKA DOPRAVCE'!$J26*'Vypocty indexu'!I33*(IF(OR(H$31&lt;SH,H$31&gt;HH),'Cenova nabidka NAFTA'!$G22*1/(1+H$31)*IF(NaPoVo=0,0,'Beh smlouvy'!G$8/NaPoVo)+IF(NaPoVo=0,0,'Cenova nabidka NAFTA'!$G22*1/(1+H$31)*'NASTAVENI OBJEDNATELE'!$H$19*'Beh smlouvy'!G$9/NaPoVo)+'Cenova nabidka NAFTA'!$H22*1/(1+H$31),'Cenova nabidka NAFTA'!$G22+IF(NaPoVo=0,0,'Cenova nabidka NAFTA'!$G22*'NASTAVENI OBJEDNATELE'!$H$19*'Beh smlouvy'!G$9/NaPoVo)+'Cenova nabidka NAFTA'!$H22))</f>
        <v>0</v>
      </c>
      <c r="I54" s="114">
        <f>'NABIDKA DOPRAVCE'!$J26*'Vypocty indexu'!J33*(IF(OR(I$31&lt;SH,I$31&gt;HH),'Cenova nabidka NAFTA'!$G22*1/(1+I$31)*IF(NaPoVo=0,0,'Beh smlouvy'!H$8/NaPoVo)+IF(NaPoVo=0,0,'Cenova nabidka NAFTA'!$G22*1/(1+I$31)*'NASTAVENI OBJEDNATELE'!$H$19*'Beh smlouvy'!H$9/NaPoVo)+'Cenova nabidka NAFTA'!$H22*1/(1+I$31),'Cenova nabidka NAFTA'!$G22+IF(NaPoVo=0,0,'Cenova nabidka NAFTA'!$G22*'NASTAVENI OBJEDNATELE'!$H$19*'Beh smlouvy'!H$9/NaPoVo)+'Cenova nabidka NAFTA'!$H22))</f>
        <v>0</v>
      </c>
      <c r="J54" s="114">
        <f>'NABIDKA DOPRAVCE'!$J26*'Vypocty indexu'!K33*(IF(OR(J$31&lt;SH,J$31&gt;HH),'Cenova nabidka NAFTA'!$G22*1/(1+J$31)*IF(NaPoVo=0,0,'Beh smlouvy'!I$8/NaPoVo)+IF(NaPoVo=0,0,'Cenova nabidka NAFTA'!$G22*1/(1+J$31)*'NASTAVENI OBJEDNATELE'!$H$19*'Beh smlouvy'!I$9/NaPoVo)+'Cenova nabidka NAFTA'!$H22*1/(1+J$31),'Cenova nabidka NAFTA'!$G22+IF(NaPoVo=0,0,'Cenova nabidka NAFTA'!$G22*'NASTAVENI OBJEDNATELE'!$H$19*'Beh smlouvy'!I$9/NaPoVo)+'Cenova nabidka NAFTA'!$H22))</f>
        <v>0</v>
      </c>
      <c r="K54" s="114">
        <f>'NABIDKA DOPRAVCE'!$J26*'Vypocty indexu'!L33*(IF(OR(K$31&lt;SH,K$31&gt;HH),'Cenova nabidka NAFTA'!$G22*1/(1+K$31)*IF(NaPoVo=0,0,'Beh smlouvy'!J$8/NaPoVo)+IF(NaPoVo=0,0,'Cenova nabidka NAFTA'!$G22*1/(1+K$31)*'NASTAVENI OBJEDNATELE'!$H$19*'Beh smlouvy'!J$9/NaPoVo)+'Cenova nabidka NAFTA'!$H22*1/(1+K$31),'Cenova nabidka NAFTA'!$G22+IF(NaPoVo=0,0,'Cenova nabidka NAFTA'!$G22*'NASTAVENI OBJEDNATELE'!$H$19*'Beh smlouvy'!J$9/NaPoVo)+'Cenova nabidka NAFTA'!$H22))</f>
        <v>0</v>
      </c>
      <c r="L54" s="114">
        <f>'NABIDKA DOPRAVCE'!$J26*'Vypocty indexu'!M33*(IF(OR(L$31&lt;SH,L$31&gt;HH),'Cenova nabidka NAFTA'!$G22*1/(1+L$31)*IF(NaPoVo=0,0,'Beh smlouvy'!K$8/NaPoVo)+IF(NaPoVo=0,0,'Cenova nabidka NAFTA'!$G22*1/(1+L$31)*'NASTAVENI OBJEDNATELE'!$H$19*'Beh smlouvy'!K$9/NaPoVo)+'Cenova nabidka NAFTA'!$H22*1/(1+L$31),'Cenova nabidka NAFTA'!$G22+IF(NaPoVo=0,0,'Cenova nabidka NAFTA'!$G22*'NASTAVENI OBJEDNATELE'!$H$19*'Beh smlouvy'!K$9/NaPoVo)+'Cenova nabidka NAFTA'!$H22))</f>
        <v>0</v>
      </c>
      <c r="M54" s="114">
        <f>'NABIDKA DOPRAVCE'!$J26*'Vypocty indexu'!N33*(IF(OR(M$31&lt;SH,M$31&gt;HH),'Cenova nabidka NAFTA'!$G22*1/(1+M$31)*IF(NaPoVo=0,0,'Beh smlouvy'!L$8/NaPoVo)+IF(NaPoVo=0,0,'Cenova nabidka NAFTA'!$G22*1/(1+M$31)*'NASTAVENI OBJEDNATELE'!$H$19*'Beh smlouvy'!L$9/NaPoVo)+'Cenova nabidka NAFTA'!$H22*1/(1+M$31),'Cenova nabidka NAFTA'!$G22+IF(NaPoVo=0,0,'Cenova nabidka NAFTA'!$G22*'NASTAVENI OBJEDNATELE'!$H$19*'Beh smlouvy'!L$9/NaPoVo)+'Cenova nabidka NAFTA'!$H22))</f>
        <v>0</v>
      </c>
      <c r="N54" s="114">
        <f>'NABIDKA DOPRAVCE'!$J26*'Vypocty indexu'!O33*(IF(OR(N$31&lt;SH,N$31&gt;HH),'Cenova nabidka NAFTA'!$G22*1/(1+N$31)*IF(NaPoVo=0,0,'Beh smlouvy'!M$8/NaPoVo)+IF(NaPoVo=0,0,'Cenova nabidka NAFTA'!$G22*1/(1+N$31)*'NASTAVENI OBJEDNATELE'!$H$19*'Beh smlouvy'!M$9/NaPoVo)+'Cenova nabidka NAFTA'!$H22*1/(1+N$31),'Cenova nabidka NAFTA'!$G22+IF(NaPoVo=0,0,'Cenova nabidka NAFTA'!$G22*'NASTAVENI OBJEDNATELE'!$H$19*'Beh smlouvy'!M$9/NaPoVo)+'Cenova nabidka NAFTA'!$H22))</f>
        <v>0</v>
      </c>
    </row>
    <row r="55" spans="2:15" outlineLevel="1">
      <c r="B55" s="55">
        <v>22</v>
      </c>
      <c r="C55" s="46" t="s">
        <v>14</v>
      </c>
      <c r="D55" s="184"/>
      <c r="E55" s="114">
        <f>'NABIDKA DOPRAVCE'!$J27*'Vypocty indexu'!F34*(IF(OR(E$31&lt;SH,E$31&gt;HH),'Cenova nabidka NAFTA'!$G23*1/(1+E$31)*IF(NaPoVo=0,0,'Beh smlouvy'!D$8/NaPoVo)+IF(NaPoVo=0,0,'Cenova nabidka NAFTA'!$G23*1/(1+E$31)*'NASTAVENI OBJEDNATELE'!$H$19*'Beh smlouvy'!D$9/NaPoVo)+'Cenova nabidka NAFTA'!$H23*1/(1+E$31),'Cenova nabidka NAFTA'!$G23+IF(NaPoVo=0,0,'Cenova nabidka NAFTA'!$G23*'NASTAVENI OBJEDNATELE'!$H$19*'Beh smlouvy'!D$9/NaPoVo)+'Cenova nabidka NAFTA'!$H23))</f>
        <v>0</v>
      </c>
      <c r="F55" s="114">
        <f>'NABIDKA DOPRAVCE'!$J27*'Vypocty indexu'!G34*(IF(OR(F$31&lt;SH,F$31&gt;HH),'Cenova nabidka NAFTA'!$G23*1/(1+F$31)*IF(NaPoVo=0,0,'Beh smlouvy'!E$8/NaPoVo)+IF(NaPoVo=0,0,'Cenova nabidka NAFTA'!$G23*1/(1+F$31)*'NASTAVENI OBJEDNATELE'!$H$19*'Beh smlouvy'!E$9/NaPoVo)+'Cenova nabidka NAFTA'!$H23*1/(1+F$31),'Cenova nabidka NAFTA'!$G23+IF(NaPoVo=0,0,'Cenova nabidka NAFTA'!$G23*'NASTAVENI OBJEDNATELE'!$H$19*'Beh smlouvy'!E$9/NaPoVo)+'Cenova nabidka NAFTA'!$H23))</f>
        <v>0</v>
      </c>
      <c r="G55" s="114">
        <f>'NABIDKA DOPRAVCE'!$J27*'Vypocty indexu'!H34*(IF(OR(G$31&lt;SH,G$31&gt;HH),'Cenova nabidka NAFTA'!$G23*1/(1+G$31)*IF(NaPoVo=0,0,'Beh smlouvy'!F$8/NaPoVo)+IF(NaPoVo=0,0,'Cenova nabidka NAFTA'!$G23*1/(1+G$31)*'NASTAVENI OBJEDNATELE'!$H$19*'Beh smlouvy'!F$9/NaPoVo)+'Cenova nabidka NAFTA'!$H23*1/(1+G$31),'Cenova nabidka NAFTA'!$G23+IF(NaPoVo=0,0,'Cenova nabidka NAFTA'!$G23*'NASTAVENI OBJEDNATELE'!$H$19*'Beh smlouvy'!F$9/NaPoVo)+'Cenova nabidka NAFTA'!$H23))</f>
        <v>0</v>
      </c>
      <c r="H55" s="114">
        <f>'NABIDKA DOPRAVCE'!$J27*'Vypocty indexu'!I34*(IF(OR(H$31&lt;SH,H$31&gt;HH),'Cenova nabidka NAFTA'!$G23*1/(1+H$31)*IF(NaPoVo=0,0,'Beh smlouvy'!G$8/NaPoVo)+IF(NaPoVo=0,0,'Cenova nabidka NAFTA'!$G23*1/(1+H$31)*'NASTAVENI OBJEDNATELE'!$H$19*'Beh smlouvy'!G$9/NaPoVo)+'Cenova nabidka NAFTA'!$H23*1/(1+H$31),'Cenova nabidka NAFTA'!$G23+IF(NaPoVo=0,0,'Cenova nabidka NAFTA'!$G23*'NASTAVENI OBJEDNATELE'!$H$19*'Beh smlouvy'!G$9/NaPoVo)+'Cenova nabidka NAFTA'!$H23))</f>
        <v>0</v>
      </c>
      <c r="I55" s="114">
        <f>'NABIDKA DOPRAVCE'!$J27*'Vypocty indexu'!J34*(IF(OR(I$31&lt;SH,I$31&gt;HH),'Cenova nabidka NAFTA'!$G23*1/(1+I$31)*IF(NaPoVo=0,0,'Beh smlouvy'!H$8/NaPoVo)+IF(NaPoVo=0,0,'Cenova nabidka NAFTA'!$G23*1/(1+I$31)*'NASTAVENI OBJEDNATELE'!$H$19*'Beh smlouvy'!H$9/NaPoVo)+'Cenova nabidka NAFTA'!$H23*1/(1+I$31),'Cenova nabidka NAFTA'!$G23+IF(NaPoVo=0,0,'Cenova nabidka NAFTA'!$G23*'NASTAVENI OBJEDNATELE'!$H$19*'Beh smlouvy'!H$9/NaPoVo)+'Cenova nabidka NAFTA'!$H23))</f>
        <v>0</v>
      </c>
      <c r="J55" s="114">
        <f>'NABIDKA DOPRAVCE'!$J27*'Vypocty indexu'!K34*(IF(OR(J$31&lt;SH,J$31&gt;HH),'Cenova nabidka NAFTA'!$G23*1/(1+J$31)*IF(NaPoVo=0,0,'Beh smlouvy'!I$8/NaPoVo)+IF(NaPoVo=0,0,'Cenova nabidka NAFTA'!$G23*1/(1+J$31)*'NASTAVENI OBJEDNATELE'!$H$19*'Beh smlouvy'!I$9/NaPoVo)+'Cenova nabidka NAFTA'!$H23*1/(1+J$31),'Cenova nabidka NAFTA'!$G23+IF(NaPoVo=0,0,'Cenova nabidka NAFTA'!$G23*'NASTAVENI OBJEDNATELE'!$H$19*'Beh smlouvy'!I$9/NaPoVo)+'Cenova nabidka NAFTA'!$H23))</f>
        <v>0</v>
      </c>
      <c r="K55" s="114">
        <f>'NABIDKA DOPRAVCE'!$J27*'Vypocty indexu'!L34*(IF(OR(K$31&lt;SH,K$31&gt;HH),'Cenova nabidka NAFTA'!$G23*1/(1+K$31)*IF(NaPoVo=0,0,'Beh smlouvy'!J$8/NaPoVo)+IF(NaPoVo=0,0,'Cenova nabidka NAFTA'!$G23*1/(1+K$31)*'NASTAVENI OBJEDNATELE'!$H$19*'Beh smlouvy'!J$9/NaPoVo)+'Cenova nabidka NAFTA'!$H23*1/(1+K$31),'Cenova nabidka NAFTA'!$G23+IF(NaPoVo=0,0,'Cenova nabidka NAFTA'!$G23*'NASTAVENI OBJEDNATELE'!$H$19*'Beh smlouvy'!J$9/NaPoVo)+'Cenova nabidka NAFTA'!$H23))</f>
        <v>0</v>
      </c>
      <c r="L55" s="114">
        <f>'NABIDKA DOPRAVCE'!$J27*'Vypocty indexu'!M34*(IF(OR(L$31&lt;SH,L$31&gt;HH),'Cenova nabidka NAFTA'!$G23*1/(1+L$31)*IF(NaPoVo=0,0,'Beh smlouvy'!K$8/NaPoVo)+IF(NaPoVo=0,0,'Cenova nabidka NAFTA'!$G23*1/(1+L$31)*'NASTAVENI OBJEDNATELE'!$H$19*'Beh smlouvy'!K$9/NaPoVo)+'Cenova nabidka NAFTA'!$H23*1/(1+L$31),'Cenova nabidka NAFTA'!$G23+IF(NaPoVo=0,0,'Cenova nabidka NAFTA'!$G23*'NASTAVENI OBJEDNATELE'!$H$19*'Beh smlouvy'!K$9/NaPoVo)+'Cenova nabidka NAFTA'!$H23))</f>
        <v>0</v>
      </c>
      <c r="M55" s="114">
        <f>'NABIDKA DOPRAVCE'!$J27*'Vypocty indexu'!N34*(IF(OR(M$31&lt;SH,M$31&gt;HH),'Cenova nabidka NAFTA'!$G23*1/(1+M$31)*IF(NaPoVo=0,0,'Beh smlouvy'!L$8/NaPoVo)+IF(NaPoVo=0,0,'Cenova nabidka NAFTA'!$G23*1/(1+M$31)*'NASTAVENI OBJEDNATELE'!$H$19*'Beh smlouvy'!L$9/NaPoVo)+'Cenova nabidka NAFTA'!$H23*1/(1+M$31),'Cenova nabidka NAFTA'!$G23+IF(NaPoVo=0,0,'Cenova nabidka NAFTA'!$G23*'NASTAVENI OBJEDNATELE'!$H$19*'Beh smlouvy'!L$9/NaPoVo)+'Cenova nabidka NAFTA'!$H23))</f>
        <v>0</v>
      </c>
      <c r="N55" s="114">
        <f>'NABIDKA DOPRAVCE'!$J27*'Vypocty indexu'!O34*(IF(OR(N$31&lt;SH,N$31&gt;HH),'Cenova nabidka NAFTA'!$G23*1/(1+N$31)*IF(NaPoVo=0,0,'Beh smlouvy'!M$8/NaPoVo)+IF(NaPoVo=0,0,'Cenova nabidka NAFTA'!$G23*1/(1+N$31)*'NASTAVENI OBJEDNATELE'!$H$19*'Beh smlouvy'!M$9/NaPoVo)+'Cenova nabidka NAFTA'!$H23*1/(1+N$31),'Cenova nabidka NAFTA'!$G23+IF(NaPoVo=0,0,'Cenova nabidka NAFTA'!$G23*'NASTAVENI OBJEDNATELE'!$H$19*'Beh smlouvy'!M$9/NaPoVo)+'Cenova nabidka NAFTA'!$H23))</f>
        <v>0</v>
      </c>
    </row>
    <row r="56" spans="2:15" outlineLevel="1">
      <c r="B56" s="55">
        <v>23</v>
      </c>
      <c r="C56" s="46" t="s">
        <v>15</v>
      </c>
      <c r="D56" s="184"/>
      <c r="E56" s="114">
        <f>'NABIDKA DOPRAVCE'!$J28*'Vypocty indexu'!F35*(IF(OR(E$31&lt;SH,E$31&gt;HH),'Cenova nabidka NAFTA'!$G24*1/(1+E$31)*IF(NaPoVo=0,0,'Beh smlouvy'!D$8/NaPoVo)+IF(NaPoVo=0,0,'Cenova nabidka NAFTA'!$G24*1/(1+E$31)*'NASTAVENI OBJEDNATELE'!$H$19*'Beh smlouvy'!D$9/NaPoVo)+'Cenova nabidka NAFTA'!$H24*1/(1+E$31),'Cenova nabidka NAFTA'!$G24+IF(NaPoVo=0,0,'Cenova nabidka NAFTA'!$G24*'NASTAVENI OBJEDNATELE'!$H$19*'Beh smlouvy'!D$9/NaPoVo)+'Cenova nabidka NAFTA'!$H24))</f>
        <v>0</v>
      </c>
      <c r="F56" s="114">
        <f>'NABIDKA DOPRAVCE'!$J28*'Vypocty indexu'!G35*(IF(OR(F$31&lt;SH,F$31&gt;HH),'Cenova nabidka NAFTA'!$G24*1/(1+F$31)*IF(NaPoVo=0,0,'Beh smlouvy'!E$8/NaPoVo)+IF(NaPoVo=0,0,'Cenova nabidka NAFTA'!$G24*1/(1+F$31)*'NASTAVENI OBJEDNATELE'!$H$19*'Beh smlouvy'!E$9/NaPoVo)+'Cenova nabidka NAFTA'!$H24*1/(1+F$31),'Cenova nabidka NAFTA'!$G24+IF(NaPoVo=0,0,'Cenova nabidka NAFTA'!$G24*'NASTAVENI OBJEDNATELE'!$H$19*'Beh smlouvy'!E$9/NaPoVo)+'Cenova nabidka NAFTA'!$H24))</f>
        <v>0</v>
      </c>
      <c r="G56" s="114">
        <f>'NABIDKA DOPRAVCE'!$J28*'Vypocty indexu'!H35*(IF(OR(G$31&lt;SH,G$31&gt;HH),'Cenova nabidka NAFTA'!$G24*1/(1+G$31)*IF(NaPoVo=0,0,'Beh smlouvy'!F$8/NaPoVo)+IF(NaPoVo=0,0,'Cenova nabidka NAFTA'!$G24*1/(1+G$31)*'NASTAVENI OBJEDNATELE'!$H$19*'Beh smlouvy'!F$9/NaPoVo)+'Cenova nabidka NAFTA'!$H24*1/(1+G$31),'Cenova nabidka NAFTA'!$G24+IF(NaPoVo=0,0,'Cenova nabidka NAFTA'!$G24*'NASTAVENI OBJEDNATELE'!$H$19*'Beh smlouvy'!F$9/NaPoVo)+'Cenova nabidka NAFTA'!$H24))</f>
        <v>0</v>
      </c>
      <c r="H56" s="114">
        <f>'NABIDKA DOPRAVCE'!$J28*'Vypocty indexu'!I35*(IF(OR(H$31&lt;SH,H$31&gt;HH),'Cenova nabidka NAFTA'!$G24*1/(1+H$31)*IF(NaPoVo=0,0,'Beh smlouvy'!G$8/NaPoVo)+IF(NaPoVo=0,0,'Cenova nabidka NAFTA'!$G24*1/(1+H$31)*'NASTAVENI OBJEDNATELE'!$H$19*'Beh smlouvy'!G$9/NaPoVo)+'Cenova nabidka NAFTA'!$H24*1/(1+H$31),'Cenova nabidka NAFTA'!$G24+IF(NaPoVo=0,0,'Cenova nabidka NAFTA'!$G24*'NASTAVENI OBJEDNATELE'!$H$19*'Beh smlouvy'!G$9/NaPoVo)+'Cenova nabidka NAFTA'!$H24))</f>
        <v>0</v>
      </c>
      <c r="I56" s="114">
        <f>'NABIDKA DOPRAVCE'!$J28*'Vypocty indexu'!J35*(IF(OR(I$31&lt;SH,I$31&gt;HH),'Cenova nabidka NAFTA'!$G24*1/(1+I$31)*IF(NaPoVo=0,0,'Beh smlouvy'!H$8/NaPoVo)+IF(NaPoVo=0,0,'Cenova nabidka NAFTA'!$G24*1/(1+I$31)*'NASTAVENI OBJEDNATELE'!$H$19*'Beh smlouvy'!H$9/NaPoVo)+'Cenova nabidka NAFTA'!$H24*1/(1+I$31),'Cenova nabidka NAFTA'!$G24+IF(NaPoVo=0,0,'Cenova nabidka NAFTA'!$G24*'NASTAVENI OBJEDNATELE'!$H$19*'Beh smlouvy'!H$9/NaPoVo)+'Cenova nabidka NAFTA'!$H24))</f>
        <v>0</v>
      </c>
      <c r="J56" s="114">
        <f>'NABIDKA DOPRAVCE'!$J28*'Vypocty indexu'!K35*(IF(OR(J$31&lt;SH,J$31&gt;HH),'Cenova nabidka NAFTA'!$G24*1/(1+J$31)*IF(NaPoVo=0,0,'Beh smlouvy'!I$8/NaPoVo)+IF(NaPoVo=0,0,'Cenova nabidka NAFTA'!$G24*1/(1+J$31)*'NASTAVENI OBJEDNATELE'!$H$19*'Beh smlouvy'!I$9/NaPoVo)+'Cenova nabidka NAFTA'!$H24*1/(1+J$31),'Cenova nabidka NAFTA'!$G24+IF(NaPoVo=0,0,'Cenova nabidka NAFTA'!$G24*'NASTAVENI OBJEDNATELE'!$H$19*'Beh smlouvy'!I$9/NaPoVo)+'Cenova nabidka NAFTA'!$H24))</f>
        <v>0</v>
      </c>
      <c r="K56" s="114">
        <f>'NABIDKA DOPRAVCE'!$J28*'Vypocty indexu'!L35*(IF(OR(K$31&lt;SH,K$31&gt;HH),'Cenova nabidka NAFTA'!$G24*1/(1+K$31)*IF(NaPoVo=0,0,'Beh smlouvy'!J$8/NaPoVo)+IF(NaPoVo=0,0,'Cenova nabidka NAFTA'!$G24*1/(1+K$31)*'NASTAVENI OBJEDNATELE'!$H$19*'Beh smlouvy'!J$9/NaPoVo)+'Cenova nabidka NAFTA'!$H24*1/(1+K$31),'Cenova nabidka NAFTA'!$G24+IF(NaPoVo=0,0,'Cenova nabidka NAFTA'!$G24*'NASTAVENI OBJEDNATELE'!$H$19*'Beh smlouvy'!J$9/NaPoVo)+'Cenova nabidka NAFTA'!$H24))</f>
        <v>0</v>
      </c>
      <c r="L56" s="114">
        <f>'NABIDKA DOPRAVCE'!$J28*'Vypocty indexu'!M35*(IF(OR(L$31&lt;SH,L$31&gt;HH),'Cenova nabidka NAFTA'!$G24*1/(1+L$31)*IF(NaPoVo=0,0,'Beh smlouvy'!K$8/NaPoVo)+IF(NaPoVo=0,0,'Cenova nabidka NAFTA'!$G24*1/(1+L$31)*'NASTAVENI OBJEDNATELE'!$H$19*'Beh smlouvy'!K$9/NaPoVo)+'Cenova nabidka NAFTA'!$H24*1/(1+L$31),'Cenova nabidka NAFTA'!$G24+IF(NaPoVo=0,0,'Cenova nabidka NAFTA'!$G24*'NASTAVENI OBJEDNATELE'!$H$19*'Beh smlouvy'!K$9/NaPoVo)+'Cenova nabidka NAFTA'!$H24))</f>
        <v>0</v>
      </c>
      <c r="M56" s="114">
        <f>'NABIDKA DOPRAVCE'!$J28*'Vypocty indexu'!N35*(IF(OR(M$31&lt;SH,M$31&gt;HH),'Cenova nabidka NAFTA'!$G24*1/(1+M$31)*IF(NaPoVo=0,0,'Beh smlouvy'!L$8/NaPoVo)+IF(NaPoVo=0,0,'Cenova nabidka NAFTA'!$G24*1/(1+M$31)*'NASTAVENI OBJEDNATELE'!$H$19*'Beh smlouvy'!L$9/NaPoVo)+'Cenova nabidka NAFTA'!$H24*1/(1+M$31),'Cenova nabidka NAFTA'!$G24+IF(NaPoVo=0,0,'Cenova nabidka NAFTA'!$G24*'NASTAVENI OBJEDNATELE'!$H$19*'Beh smlouvy'!L$9/NaPoVo)+'Cenova nabidka NAFTA'!$H24))</f>
        <v>0</v>
      </c>
      <c r="N56" s="114">
        <f>'NABIDKA DOPRAVCE'!$J28*'Vypocty indexu'!O35*(IF(OR(N$31&lt;SH,N$31&gt;HH),'Cenova nabidka NAFTA'!$G24*1/(1+N$31)*IF(NaPoVo=0,0,'Beh smlouvy'!M$8/NaPoVo)+IF(NaPoVo=0,0,'Cenova nabidka NAFTA'!$G24*1/(1+N$31)*'NASTAVENI OBJEDNATELE'!$H$19*'Beh smlouvy'!M$9/NaPoVo)+'Cenova nabidka NAFTA'!$H24*1/(1+N$31),'Cenova nabidka NAFTA'!$G24+IF(NaPoVo=0,0,'Cenova nabidka NAFTA'!$G24*'NASTAVENI OBJEDNATELE'!$H$19*'Beh smlouvy'!M$9/NaPoVo)+'Cenova nabidka NAFTA'!$H24))</f>
        <v>0</v>
      </c>
    </row>
    <row r="57" spans="2:15" outlineLevel="1">
      <c r="B57" s="55">
        <v>24</v>
      </c>
      <c r="C57" s="46" t="s">
        <v>16</v>
      </c>
      <c r="D57" s="184"/>
      <c r="E57" s="114">
        <f>'NABIDKA DOPRAVCE'!$J29*'Vypocty indexu'!F36*(IF(OR(E$31&lt;SH,E$31&gt;HH),'Cenova nabidka NAFTA'!$G25*1/(1+E$31)*IF(NaPoVo=0,0,'Beh smlouvy'!D$8/NaPoVo)+IF(NaPoVo=0,0,'Cenova nabidka NAFTA'!$G25*1/(1+E$31)*'NASTAVENI OBJEDNATELE'!$H$19*'Beh smlouvy'!D$9/NaPoVo)+'Cenova nabidka NAFTA'!$H25*1/(1+E$31),'Cenova nabidka NAFTA'!$G25+IF(NaPoVo=0,0,'Cenova nabidka NAFTA'!$G25*'NASTAVENI OBJEDNATELE'!$H$19*'Beh smlouvy'!D$9/NaPoVo)+'Cenova nabidka NAFTA'!$H25))</f>
        <v>0</v>
      </c>
      <c r="F57" s="114">
        <f>'NABIDKA DOPRAVCE'!$J29*'Vypocty indexu'!G36*(IF(OR(F$31&lt;SH,F$31&gt;HH),'Cenova nabidka NAFTA'!$G25*1/(1+F$31)*IF(NaPoVo=0,0,'Beh smlouvy'!E$8/NaPoVo)+IF(NaPoVo=0,0,'Cenova nabidka NAFTA'!$G25*1/(1+F$31)*'NASTAVENI OBJEDNATELE'!$H$19*'Beh smlouvy'!E$9/NaPoVo)+'Cenova nabidka NAFTA'!$H25*1/(1+F$31),'Cenova nabidka NAFTA'!$G25+IF(NaPoVo=0,0,'Cenova nabidka NAFTA'!$G25*'NASTAVENI OBJEDNATELE'!$H$19*'Beh smlouvy'!E$9/NaPoVo)+'Cenova nabidka NAFTA'!$H25))</f>
        <v>0</v>
      </c>
      <c r="G57" s="114">
        <f>'NABIDKA DOPRAVCE'!$J29*'Vypocty indexu'!H36*(IF(OR(G$31&lt;SH,G$31&gt;HH),'Cenova nabidka NAFTA'!$G25*1/(1+G$31)*IF(NaPoVo=0,0,'Beh smlouvy'!F$8/NaPoVo)+IF(NaPoVo=0,0,'Cenova nabidka NAFTA'!$G25*1/(1+G$31)*'NASTAVENI OBJEDNATELE'!$H$19*'Beh smlouvy'!F$9/NaPoVo)+'Cenova nabidka NAFTA'!$H25*1/(1+G$31),'Cenova nabidka NAFTA'!$G25+IF(NaPoVo=0,0,'Cenova nabidka NAFTA'!$G25*'NASTAVENI OBJEDNATELE'!$H$19*'Beh smlouvy'!F$9/NaPoVo)+'Cenova nabidka NAFTA'!$H25))</f>
        <v>0</v>
      </c>
      <c r="H57" s="114">
        <f>'NABIDKA DOPRAVCE'!$J29*'Vypocty indexu'!I36*(IF(OR(H$31&lt;SH,H$31&gt;HH),'Cenova nabidka NAFTA'!$G25*1/(1+H$31)*IF(NaPoVo=0,0,'Beh smlouvy'!G$8/NaPoVo)+IF(NaPoVo=0,0,'Cenova nabidka NAFTA'!$G25*1/(1+H$31)*'NASTAVENI OBJEDNATELE'!$H$19*'Beh smlouvy'!G$9/NaPoVo)+'Cenova nabidka NAFTA'!$H25*1/(1+H$31),'Cenova nabidka NAFTA'!$G25+IF(NaPoVo=0,0,'Cenova nabidka NAFTA'!$G25*'NASTAVENI OBJEDNATELE'!$H$19*'Beh smlouvy'!G$9/NaPoVo)+'Cenova nabidka NAFTA'!$H25))</f>
        <v>0</v>
      </c>
      <c r="I57" s="114">
        <f>'NABIDKA DOPRAVCE'!$J29*'Vypocty indexu'!J36*(IF(OR(I$31&lt;SH,I$31&gt;HH),'Cenova nabidka NAFTA'!$G25*1/(1+I$31)*IF(NaPoVo=0,0,'Beh smlouvy'!H$8/NaPoVo)+IF(NaPoVo=0,0,'Cenova nabidka NAFTA'!$G25*1/(1+I$31)*'NASTAVENI OBJEDNATELE'!$H$19*'Beh smlouvy'!H$9/NaPoVo)+'Cenova nabidka NAFTA'!$H25*1/(1+I$31),'Cenova nabidka NAFTA'!$G25+IF(NaPoVo=0,0,'Cenova nabidka NAFTA'!$G25*'NASTAVENI OBJEDNATELE'!$H$19*'Beh smlouvy'!H$9/NaPoVo)+'Cenova nabidka NAFTA'!$H25))</f>
        <v>0</v>
      </c>
      <c r="J57" s="114">
        <f>'NABIDKA DOPRAVCE'!$J29*'Vypocty indexu'!K36*(IF(OR(J$31&lt;SH,J$31&gt;HH),'Cenova nabidka NAFTA'!$G25*1/(1+J$31)*IF(NaPoVo=0,0,'Beh smlouvy'!I$8/NaPoVo)+IF(NaPoVo=0,0,'Cenova nabidka NAFTA'!$G25*1/(1+J$31)*'NASTAVENI OBJEDNATELE'!$H$19*'Beh smlouvy'!I$9/NaPoVo)+'Cenova nabidka NAFTA'!$H25*1/(1+J$31),'Cenova nabidka NAFTA'!$G25+IF(NaPoVo=0,0,'Cenova nabidka NAFTA'!$G25*'NASTAVENI OBJEDNATELE'!$H$19*'Beh smlouvy'!I$9/NaPoVo)+'Cenova nabidka NAFTA'!$H25))</f>
        <v>0</v>
      </c>
      <c r="K57" s="114">
        <f>'NABIDKA DOPRAVCE'!$J29*'Vypocty indexu'!L36*(IF(OR(K$31&lt;SH,K$31&gt;HH),'Cenova nabidka NAFTA'!$G25*1/(1+K$31)*IF(NaPoVo=0,0,'Beh smlouvy'!J$8/NaPoVo)+IF(NaPoVo=0,0,'Cenova nabidka NAFTA'!$G25*1/(1+K$31)*'NASTAVENI OBJEDNATELE'!$H$19*'Beh smlouvy'!J$9/NaPoVo)+'Cenova nabidka NAFTA'!$H25*1/(1+K$31),'Cenova nabidka NAFTA'!$G25+IF(NaPoVo=0,0,'Cenova nabidka NAFTA'!$G25*'NASTAVENI OBJEDNATELE'!$H$19*'Beh smlouvy'!J$9/NaPoVo)+'Cenova nabidka NAFTA'!$H25))</f>
        <v>0</v>
      </c>
      <c r="L57" s="114">
        <f>'NABIDKA DOPRAVCE'!$J29*'Vypocty indexu'!M36*(IF(OR(L$31&lt;SH,L$31&gt;HH),'Cenova nabidka NAFTA'!$G25*1/(1+L$31)*IF(NaPoVo=0,0,'Beh smlouvy'!K$8/NaPoVo)+IF(NaPoVo=0,0,'Cenova nabidka NAFTA'!$G25*1/(1+L$31)*'NASTAVENI OBJEDNATELE'!$H$19*'Beh smlouvy'!K$9/NaPoVo)+'Cenova nabidka NAFTA'!$H25*1/(1+L$31),'Cenova nabidka NAFTA'!$G25+IF(NaPoVo=0,0,'Cenova nabidka NAFTA'!$G25*'NASTAVENI OBJEDNATELE'!$H$19*'Beh smlouvy'!K$9/NaPoVo)+'Cenova nabidka NAFTA'!$H25))</f>
        <v>0</v>
      </c>
      <c r="M57" s="114">
        <f>'NABIDKA DOPRAVCE'!$J29*'Vypocty indexu'!N36*(IF(OR(M$31&lt;SH,M$31&gt;HH),'Cenova nabidka NAFTA'!$G25*1/(1+M$31)*IF(NaPoVo=0,0,'Beh smlouvy'!L$8/NaPoVo)+IF(NaPoVo=0,0,'Cenova nabidka NAFTA'!$G25*1/(1+M$31)*'NASTAVENI OBJEDNATELE'!$H$19*'Beh smlouvy'!L$9/NaPoVo)+'Cenova nabidka NAFTA'!$H25*1/(1+M$31),'Cenova nabidka NAFTA'!$G25+IF(NaPoVo=0,0,'Cenova nabidka NAFTA'!$G25*'NASTAVENI OBJEDNATELE'!$H$19*'Beh smlouvy'!L$9/NaPoVo)+'Cenova nabidka NAFTA'!$H25))</f>
        <v>0</v>
      </c>
      <c r="N57" s="114">
        <f>'NABIDKA DOPRAVCE'!$J29*'Vypocty indexu'!O36*(IF(OR(N$31&lt;SH,N$31&gt;HH),'Cenova nabidka NAFTA'!$G25*1/(1+N$31)*IF(NaPoVo=0,0,'Beh smlouvy'!M$8/NaPoVo)+IF(NaPoVo=0,0,'Cenova nabidka NAFTA'!$G25*1/(1+N$31)*'NASTAVENI OBJEDNATELE'!$H$19*'Beh smlouvy'!M$9/NaPoVo)+'Cenova nabidka NAFTA'!$H25*1/(1+N$31),'Cenova nabidka NAFTA'!$G25+IF(NaPoVo=0,0,'Cenova nabidka NAFTA'!$G25*'NASTAVENI OBJEDNATELE'!$H$19*'Beh smlouvy'!M$9/NaPoVo)+'Cenova nabidka NAFTA'!$H25))</f>
        <v>0</v>
      </c>
    </row>
    <row r="58" spans="2:15" outlineLevel="1">
      <c r="B58" s="55">
        <v>25</v>
      </c>
      <c r="C58" s="46" t="s">
        <v>17</v>
      </c>
      <c r="D58" s="184"/>
      <c r="E58" s="114">
        <f>'NABIDKA DOPRAVCE'!$J30*'Vypocty indexu'!F37*(IF(OR(E$31&lt;SH,E$31&gt;HH),'Cenova nabidka NAFTA'!$G26*1/(1+E$31)*IF(NaPoVo=0,0,'Beh smlouvy'!D$8/NaPoVo)+IF(NaPoVo=0,0,'Cenova nabidka NAFTA'!$G26*1/(1+E$31)*'NASTAVENI OBJEDNATELE'!$H$19*'Beh smlouvy'!D$9/NaPoVo)+'Cenova nabidka NAFTA'!$H26*1/(1+E$31),'Cenova nabidka NAFTA'!$G26+IF(NaPoVo=0,0,'Cenova nabidka NAFTA'!$G26*'NASTAVENI OBJEDNATELE'!$H$19*'Beh smlouvy'!D$9/NaPoVo)+'Cenova nabidka NAFTA'!$H26))</f>
        <v>0</v>
      </c>
      <c r="F58" s="114">
        <f>'NABIDKA DOPRAVCE'!$J30*'Vypocty indexu'!G37*(IF(OR(F$31&lt;SH,F$31&gt;HH),'Cenova nabidka NAFTA'!$G26*1/(1+F$31)*IF(NaPoVo=0,0,'Beh smlouvy'!E$8/NaPoVo)+IF(NaPoVo=0,0,'Cenova nabidka NAFTA'!$G26*1/(1+F$31)*'NASTAVENI OBJEDNATELE'!$H$19*'Beh smlouvy'!E$9/NaPoVo)+'Cenova nabidka NAFTA'!$H26*1/(1+F$31),'Cenova nabidka NAFTA'!$G26+IF(NaPoVo=0,0,'Cenova nabidka NAFTA'!$G26*'NASTAVENI OBJEDNATELE'!$H$19*'Beh smlouvy'!E$9/NaPoVo)+'Cenova nabidka NAFTA'!$H26))</f>
        <v>0</v>
      </c>
      <c r="G58" s="114">
        <f>'NABIDKA DOPRAVCE'!$J30*'Vypocty indexu'!H37*(IF(OR(G$31&lt;SH,G$31&gt;HH),'Cenova nabidka NAFTA'!$G26*1/(1+G$31)*IF(NaPoVo=0,0,'Beh smlouvy'!F$8/NaPoVo)+IF(NaPoVo=0,0,'Cenova nabidka NAFTA'!$G26*1/(1+G$31)*'NASTAVENI OBJEDNATELE'!$H$19*'Beh smlouvy'!F$9/NaPoVo)+'Cenova nabidka NAFTA'!$H26*1/(1+G$31),'Cenova nabidka NAFTA'!$G26+IF(NaPoVo=0,0,'Cenova nabidka NAFTA'!$G26*'NASTAVENI OBJEDNATELE'!$H$19*'Beh smlouvy'!F$9/NaPoVo)+'Cenova nabidka NAFTA'!$H26))</f>
        <v>0</v>
      </c>
      <c r="H58" s="114">
        <f>'NABIDKA DOPRAVCE'!$J30*'Vypocty indexu'!I37*(IF(OR(H$31&lt;SH,H$31&gt;HH),'Cenova nabidka NAFTA'!$G26*1/(1+H$31)*IF(NaPoVo=0,0,'Beh smlouvy'!G$8/NaPoVo)+IF(NaPoVo=0,0,'Cenova nabidka NAFTA'!$G26*1/(1+H$31)*'NASTAVENI OBJEDNATELE'!$H$19*'Beh smlouvy'!G$9/NaPoVo)+'Cenova nabidka NAFTA'!$H26*1/(1+H$31),'Cenova nabidka NAFTA'!$G26+IF(NaPoVo=0,0,'Cenova nabidka NAFTA'!$G26*'NASTAVENI OBJEDNATELE'!$H$19*'Beh smlouvy'!G$9/NaPoVo)+'Cenova nabidka NAFTA'!$H26))</f>
        <v>0</v>
      </c>
      <c r="I58" s="114">
        <f>'NABIDKA DOPRAVCE'!$J30*'Vypocty indexu'!J37*(IF(OR(I$31&lt;SH,I$31&gt;HH),'Cenova nabidka NAFTA'!$G26*1/(1+I$31)*IF(NaPoVo=0,0,'Beh smlouvy'!H$8/NaPoVo)+IF(NaPoVo=0,0,'Cenova nabidka NAFTA'!$G26*1/(1+I$31)*'NASTAVENI OBJEDNATELE'!$H$19*'Beh smlouvy'!H$9/NaPoVo)+'Cenova nabidka NAFTA'!$H26*1/(1+I$31),'Cenova nabidka NAFTA'!$G26+IF(NaPoVo=0,0,'Cenova nabidka NAFTA'!$G26*'NASTAVENI OBJEDNATELE'!$H$19*'Beh smlouvy'!H$9/NaPoVo)+'Cenova nabidka NAFTA'!$H26))</f>
        <v>0</v>
      </c>
      <c r="J58" s="114">
        <f>'NABIDKA DOPRAVCE'!$J30*'Vypocty indexu'!K37*(IF(OR(J$31&lt;SH,J$31&gt;HH),'Cenova nabidka NAFTA'!$G26*1/(1+J$31)*IF(NaPoVo=0,0,'Beh smlouvy'!I$8/NaPoVo)+IF(NaPoVo=0,0,'Cenova nabidka NAFTA'!$G26*1/(1+J$31)*'NASTAVENI OBJEDNATELE'!$H$19*'Beh smlouvy'!I$9/NaPoVo)+'Cenova nabidka NAFTA'!$H26*1/(1+J$31),'Cenova nabidka NAFTA'!$G26+IF(NaPoVo=0,0,'Cenova nabidka NAFTA'!$G26*'NASTAVENI OBJEDNATELE'!$H$19*'Beh smlouvy'!I$9/NaPoVo)+'Cenova nabidka NAFTA'!$H26))</f>
        <v>0</v>
      </c>
      <c r="K58" s="114">
        <f>'NABIDKA DOPRAVCE'!$J30*'Vypocty indexu'!L37*(IF(OR(K$31&lt;SH,K$31&gt;HH),'Cenova nabidka NAFTA'!$G26*1/(1+K$31)*IF(NaPoVo=0,0,'Beh smlouvy'!J$8/NaPoVo)+IF(NaPoVo=0,0,'Cenova nabidka NAFTA'!$G26*1/(1+K$31)*'NASTAVENI OBJEDNATELE'!$H$19*'Beh smlouvy'!J$9/NaPoVo)+'Cenova nabidka NAFTA'!$H26*1/(1+K$31),'Cenova nabidka NAFTA'!$G26+IF(NaPoVo=0,0,'Cenova nabidka NAFTA'!$G26*'NASTAVENI OBJEDNATELE'!$H$19*'Beh smlouvy'!J$9/NaPoVo)+'Cenova nabidka NAFTA'!$H26))</f>
        <v>0</v>
      </c>
      <c r="L58" s="114">
        <f>'NABIDKA DOPRAVCE'!$J30*'Vypocty indexu'!M37*(IF(OR(L$31&lt;SH,L$31&gt;HH),'Cenova nabidka NAFTA'!$G26*1/(1+L$31)*IF(NaPoVo=0,0,'Beh smlouvy'!K$8/NaPoVo)+IF(NaPoVo=0,0,'Cenova nabidka NAFTA'!$G26*1/(1+L$31)*'NASTAVENI OBJEDNATELE'!$H$19*'Beh smlouvy'!K$9/NaPoVo)+'Cenova nabidka NAFTA'!$H26*1/(1+L$31),'Cenova nabidka NAFTA'!$G26+IF(NaPoVo=0,0,'Cenova nabidka NAFTA'!$G26*'NASTAVENI OBJEDNATELE'!$H$19*'Beh smlouvy'!K$9/NaPoVo)+'Cenova nabidka NAFTA'!$H26))</f>
        <v>0</v>
      </c>
      <c r="M58" s="114">
        <f>'NABIDKA DOPRAVCE'!$J30*'Vypocty indexu'!N37*(IF(OR(M$31&lt;SH,M$31&gt;HH),'Cenova nabidka NAFTA'!$G26*1/(1+M$31)*IF(NaPoVo=0,0,'Beh smlouvy'!L$8/NaPoVo)+IF(NaPoVo=0,0,'Cenova nabidka NAFTA'!$G26*1/(1+M$31)*'NASTAVENI OBJEDNATELE'!$H$19*'Beh smlouvy'!L$9/NaPoVo)+'Cenova nabidka NAFTA'!$H26*1/(1+M$31),'Cenova nabidka NAFTA'!$G26+IF(NaPoVo=0,0,'Cenova nabidka NAFTA'!$G26*'NASTAVENI OBJEDNATELE'!$H$19*'Beh smlouvy'!L$9/NaPoVo)+'Cenova nabidka NAFTA'!$H26))</f>
        <v>0</v>
      </c>
      <c r="N58" s="114">
        <f>'NABIDKA DOPRAVCE'!$J30*'Vypocty indexu'!O37*(IF(OR(N$31&lt;SH,N$31&gt;HH),'Cenova nabidka NAFTA'!$G26*1/(1+N$31)*IF(NaPoVo=0,0,'Beh smlouvy'!M$8/NaPoVo)+IF(NaPoVo=0,0,'Cenova nabidka NAFTA'!$G26*1/(1+N$31)*'NASTAVENI OBJEDNATELE'!$H$19*'Beh smlouvy'!M$9/NaPoVo)+'Cenova nabidka NAFTA'!$H26*1/(1+N$31),'Cenova nabidka NAFTA'!$G26+IF(NaPoVo=0,0,'Cenova nabidka NAFTA'!$G26*'NASTAVENI OBJEDNATELE'!$H$19*'Beh smlouvy'!M$9/NaPoVo)+'Cenova nabidka NAFTA'!$H26))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DOPRAVCE'!$J32*'Vypocty indexu'!F39*(IF(OR(E$31&lt;SH,E$31&gt;HH),'Cenova nabidka NAFTA'!$G28*1/(1+E$31)*IF(NaPoVo=0,0,'Beh smlouvy'!D$8/NaPoVo)+IF(NaPoVo=0,0,'Cenova nabidka NAFTA'!$G28*1/(1+E$31)*'NASTAVENI OBJEDNATELE'!$H$19*'Beh smlouvy'!D$9/NaPoVo)+'Cenova nabidka NAFTA'!$H28*1/(1+E$31),'Cenova nabidka NAFTA'!$G28+IF(NaPoVo=0,0,'Cenova nabidka NAFTA'!$G28*'NASTAVENI OBJEDNATELE'!$H$19*'Beh smlouvy'!D$9/NaPoVo)+'Cenova nabidka NAFTA'!$H28))</f>
        <v>0</v>
      </c>
      <c r="F60" s="114">
        <f>'NABIDKA DOPRAVCE'!$J32*'Vypocty indexu'!G39*(IF(OR(F$31&lt;SH,F$31&gt;HH),'Cenova nabidka NAFTA'!$G28*1/(1+F$31)*IF(NaPoVo=0,0,'Beh smlouvy'!E$8/NaPoVo)+IF(NaPoVo=0,0,'Cenova nabidka NAFTA'!$G28*1/(1+F$31)*'NASTAVENI OBJEDNATELE'!$H$19*'Beh smlouvy'!E$9/NaPoVo)+'Cenova nabidka NAFTA'!$H28*1/(1+F$31),'Cenova nabidka NAFTA'!$G28+IF(NaPoVo=0,0,'Cenova nabidka NAFTA'!$G28*'NASTAVENI OBJEDNATELE'!$H$19*'Beh smlouvy'!E$9/NaPoVo)+'Cenova nabidka NAFTA'!$H28))</f>
        <v>0</v>
      </c>
      <c r="G60" s="114">
        <f>'NABIDKA DOPRAVCE'!$J32*'Vypocty indexu'!H39*(IF(OR(G$31&lt;SH,G$31&gt;HH),'Cenova nabidka NAFTA'!$G28*1/(1+G$31)*IF(NaPoVo=0,0,'Beh smlouvy'!F$8/NaPoVo)+IF(NaPoVo=0,0,'Cenova nabidka NAFTA'!$G28*1/(1+G$31)*'NASTAVENI OBJEDNATELE'!$H$19*'Beh smlouvy'!F$9/NaPoVo)+'Cenova nabidka NAFTA'!$H28*1/(1+G$31),'Cenova nabidka NAFTA'!$G28+IF(NaPoVo=0,0,'Cenova nabidka NAFTA'!$G28*'NASTAVENI OBJEDNATELE'!$H$19*'Beh smlouvy'!F$9/NaPoVo)+'Cenova nabidka NAFTA'!$H28))</f>
        <v>0</v>
      </c>
      <c r="H60" s="114">
        <f>'NABIDKA DOPRAVCE'!$J32*'Vypocty indexu'!I39*(IF(OR(H$31&lt;SH,H$31&gt;HH),'Cenova nabidka NAFTA'!$G28*1/(1+H$31)*IF(NaPoVo=0,0,'Beh smlouvy'!G$8/NaPoVo)+IF(NaPoVo=0,0,'Cenova nabidka NAFTA'!$G28*1/(1+H$31)*'NASTAVENI OBJEDNATELE'!$H$19*'Beh smlouvy'!G$9/NaPoVo)+'Cenova nabidka NAFTA'!$H28*1/(1+H$31),'Cenova nabidka NAFTA'!$G28+IF(NaPoVo=0,0,'Cenova nabidka NAFTA'!$G28*'NASTAVENI OBJEDNATELE'!$H$19*'Beh smlouvy'!G$9/NaPoVo)+'Cenova nabidka NAFTA'!$H28))</f>
        <v>0</v>
      </c>
      <c r="I60" s="114">
        <f>'NABIDKA DOPRAVCE'!$J32*'Vypocty indexu'!J39*(IF(OR(I$31&lt;SH,I$31&gt;HH),'Cenova nabidka NAFTA'!$G28*1/(1+I$31)*IF(NaPoVo=0,0,'Beh smlouvy'!H$8/NaPoVo)+IF(NaPoVo=0,0,'Cenova nabidka NAFTA'!$G28*1/(1+I$31)*'NASTAVENI OBJEDNATELE'!$H$19*'Beh smlouvy'!H$9/NaPoVo)+'Cenova nabidka NAFTA'!$H28*1/(1+I$31),'Cenova nabidka NAFTA'!$G28+IF(NaPoVo=0,0,'Cenova nabidka NAFTA'!$G28*'NASTAVENI OBJEDNATELE'!$H$19*'Beh smlouvy'!H$9/NaPoVo)+'Cenova nabidka NAFTA'!$H28))</f>
        <v>0</v>
      </c>
      <c r="J60" s="114">
        <f>'NABIDKA DOPRAVCE'!$J32*'Vypocty indexu'!K39*(IF(OR(J$31&lt;SH,J$31&gt;HH),'Cenova nabidka NAFTA'!$G28*1/(1+J$31)*IF(NaPoVo=0,0,'Beh smlouvy'!I$8/NaPoVo)+IF(NaPoVo=0,0,'Cenova nabidka NAFTA'!$G28*1/(1+J$31)*'NASTAVENI OBJEDNATELE'!$H$19*'Beh smlouvy'!I$9/NaPoVo)+'Cenova nabidka NAFTA'!$H28*1/(1+J$31),'Cenova nabidka NAFTA'!$G28+IF(NaPoVo=0,0,'Cenova nabidka NAFTA'!$G28*'NASTAVENI OBJEDNATELE'!$H$19*'Beh smlouvy'!I$9/NaPoVo)+'Cenova nabidka NAFTA'!$H28))</f>
        <v>0</v>
      </c>
      <c r="K60" s="114">
        <f>'NABIDKA DOPRAVCE'!$J32*'Vypocty indexu'!L39*(IF(OR(K$31&lt;SH,K$31&gt;HH),'Cenova nabidka NAFTA'!$G28*1/(1+K$31)*IF(NaPoVo=0,0,'Beh smlouvy'!J$8/NaPoVo)+IF(NaPoVo=0,0,'Cenova nabidka NAFTA'!$G28*1/(1+K$31)*'NASTAVENI OBJEDNATELE'!$H$19*'Beh smlouvy'!J$9/NaPoVo)+'Cenova nabidka NAFTA'!$H28*1/(1+K$31),'Cenova nabidka NAFTA'!$G28+IF(NaPoVo=0,0,'Cenova nabidka NAFTA'!$G28*'NASTAVENI OBJEDNATELE'!$H$19*'Beh smlouvy'!J$9/NaPoVo)+'Cenova nabidka NAFTA'!$H28))</f>
        <v>0</v>
      </c>
      <c r="L60" s="114">
        <f>'NABIDKA DOPRAVCE'!$J32*'Vypocty indexu'!M39*(IF(OR(L$31&lt;SH,L$31&gt;HH),'Cenova nabidka NAFTA'!$G28*1/(1+L$31)*IF(NaPoVo=0,0,'Beh smlouvy'!K$8/NaPoVo)+IF(NaPoVo=0,0,'Cenova nabidka NAFTA'!$G28*1/(1+L$31)*'NASTAVENI OBJEDNATELE'!$H$19*'Beh smlouvy'!K$9/NaPoVo)+'Cenova nabidka NAFTA'!$H28*1/(1+L$31),'Cenova nabidka NAFTA'!$G28+IF(NaPoVo=0,0,'Cenova nabidka NAFTA'!$G28*'NASTAVENI OBJEDNATELE'!$H$19*'Beh smlouvy'!K$9/NaPoVo)+'Cenova nabidka NAFTA'!$H28))</f>
        <v>0</v>
      </c>
      <c r="M60" s="114">
        <f>'NABIDKA DOPRAVCE'!$J32*'Vypocty indexu'!N39*(IF(OR(M$31&lt;SH,M$31&gt;HH),'Cenova nabidka NAFTA'!$G28*1/(1+M$31)*IF(NaPoVo=0,0,'Beh smlouvy'!L$8/NaPoVo)+IF(NaPoVo=0,0,'Cenova nabidka NAFTA'!$G28*1/(1+M$31)*'NASTAVENI OBJEDNATELE'!$H$19*'Beh smlouvy'!L$9/NaPoVo)+'Cenova nabidka NAFTA'!$H28*1/(1+M$31),'Cenova nabidka NAFTA'!$G28+IF(NaPoVo=0,0,'Cenova nabidka NAFTA'!$G28*'NASTAVENI OBJEDNATELE'!$H$19*'Beh smlouvy'!L$9/NaPoVo)+'Cenova nabidka NAFTA'!$H28))</f>
        <v>0</v>
      </c>
      <c r="N60" s="114">
        <f>'NABIDKA DOPRAVCE'!$J32*'Vypocty indexu'!O39*(IF(OR(N$31&lt;SH,N$31&gt;HH),'Cenova nabidka NAFTA'!$G28*1/(1+N$31)*IF(NaPoVo=0,0,'Beh smlouvy'!M$8/NaPoVo)+IF(NaPoVo=0,0,'Cenova nabidka NAFTA'!$G28*1/(1+N$31)*'NASTAVENI OBJEDNATELE'!$H$19*'Beh smlouvy'!M$9/NaPoVo)+'Cenova nabidka NAFTA'!$H28*1/(1+N$31),'Cenova nabidka NAFTA'!$G28+IF(NaPoVo=0,0,'Cenova nabidka NAFTA'!$G28*'NASTAVENI OBJEDNATELE'!$H$19*'Beh smlouvy'!M$9/NaPoVo)+'Cenova nabidka NAFTA'!$H28))</f>
        <v>0</v>
      </c>
    </row>
    <row r="61" spans="2:15" outlineLevel="1">
      <c r="B61" s="55">
        <v>98</v>
      </c>
      <c r="C61" s="46" t="s">
        <v>41</v>
      </c>
      <c r="D61" s="184"/>
      <c r="E61" s="114">
        <f>'NABIDKA DOPRAVCE'!$J33*'Vypocty indexu'!F40*(IF(OR(E$31&lt;SH,E$31&gt;HH),'Cenova nabidka NAFTA'!$G29*1/(1+E$31)*IF(NaPoVo=0,0,'Beh smlouvy'!D$8/NaPoVo)+IF(NaPoVo=0,0,'Cenova nabidka NAFTA'!$G29*1/(1+E$31)*'NASTAVENI OBJEDNATELE'!$H$19*'Beh smlouvy'!D$9/NaPoVo)+'Cenova nabidka NAFTA'!$H29*1/(1+E$31),'Cenova nabidka NAFTA'!$G29+IF(NaPoVo=0,0,'Cenova nabidka NAFTA'!$G29*'NASTAVENI OBJEDNATELE'!$H$19*'Beh smlouvy'!D$9/NaPoVo)+'Cenova nabidka NAFTA'!$H29))</f>
        <v>0</v>
      </c>
      <c r="F61" s="114">
        <f>'NABIDKA DOPRAVCE'!$J33*'Vypocty indexu'!G40*(IF(OR(F$31&lt;SH,F$31&gt;HH),'Cenova nabidka NAFTA'!$G29*1/(1+F$31)*IF(NaPoVo=0,0,'Beh smlouvy'!E$8/NaPoVo)+IF(NaPoVo=0,0,'Cenova nabidka NAFTA'!$G29*1/(1+F$31)*'NASTAVENI OBJEDNATELE'!$H$19*'Beh smlouvy'!E$9/NaPoVo)+'Cenova nabidka NAFTA'!$H29*1/(1+F$31),'Cenova nabidka NAFTA'!$G29+IF(NaPoVo=0,0,'Cenova nabidka NAFTA'!$G29*'NASTAVENI OBJEDNATELE'!$H$19*'Beh smlouvy'!E$9/NaPoVo)+'Cenova nabidka NAFTA'!$H29))</f>
        <v>0</v>
      </c>
      <c r="G61" s="114">
        <f>'NABIDKA DOPRAVCE'!$J33*'Vypocty indexu'!H40*(IF(OR(G$31&lt;SH,G$31&gt;HH),'Cenova nabidka NAFTA'!$G29*1/(1+G$31)*IF(NaPoVo=0,0,'Beh smlouvy'!F$8/NaPoVo)+IF(NaPoVo=0,0,'Cenova nabidka NAFTA'!$G29*1/(1+G$31)*'NASTAVENI OBJEDNATELE'!$H$19*'Beh smlouvy'!F$9/NaPoVo)+'Cenova nabidka NAFTA'!$H29*1/(1+G$31),'Cenova nabidka NAFTA'!$G29+IF(NaPoVo=0,0,'Cenova nabidka NAFTA'!$G29*'NASTAVENI OBJEDNATELE'!$H$19*'Beh smlouvy'!F$9/NaPoVo)+'Cenova nabidka NAFTA'!$H29))</f>
        <v>0</v>
      </c>
      <c r="H61" s="114">
        <f>'NABIDKA DOPRAVCE'!$J33*'Vypocty indexu'!I40*(IF(OR(H$31&lt;SH,H$31&gt;HH),'Cenova nabidka NAFTA'!$G29*1/(1+H$31)*IF(NaPoVo=0,0,'Beh smlouvy'!G$8/NaPoVo)+IF(NaPoVo=0,0,'Cenova nabidka NAFTA'!$G29*1/(1+H$31)*'NASTAVENI OBJEDNATELE'!$H$19*'Beh smlouvy'!G$9/NaPoVo)+'Cenova nabidka NAFTA'!$H29*1/(1+H$31),'Cenova nabidka NAFTA'!$G29+IF(NaPoVo=0,0,'Cenova nabidka NAFTA'!$G29*'NASTAVENI OBJEDNATELE'!$H$19*'Beh smlouvy'!G$9/NaPoVo)+'Cenova nabidka NAFTA'!$H29))</f>
        <v>0</v>
      </c>
      <c r="I61" s="114">
        <f>'NABIDKA DOPRAVCE'!$J33*'Vypocty indexu'!J40*(IF(OR(I$31&lt;SH,I$31&gt;HH),'Cenova nabidka NAFTA'!$G29*1/(1+I$31)*IF(NaPoVo=0,0,'Beh smlouvy'!H$8/NaPoVo)+IF(NaPoVo=0,0,'Cenova nabidka NAFTA'!$G29*1/(1+I$31)*'NASTAVENI OBJEDNATELE'!$H$19*'Beh smlouvy'!H$9/NaPoVo)+'Cenova nabidka NAFTA'!$H29*1/(1+I$31),'Cenova nabidka NAFTA'!$G29+IF(NaPoVo=0,0,'Cenova nabidka NAFTA'!$G29*'NASTAVENI OBJEDNATELE'!$H$19*'Beh smlouvy'!H$9/NaPoVo)+'Cenova nabidka NAFTA'!$H29))</f>
        <v>0</v>
      </c>
      <c r="J61" s="114">
        <f>'NABIDKA DOPRAVCE'!$J33*'Vypocty indexu'!K40*(IF(OR(J$31&lt;SH,J$31&gt;HH),'Cenova nabidka NAFTA'!$G29*1/(1+J$31)*IF(NaPoVo=0,0,'Beh smlouvy'!I$8/NaPoVo)+IF(NaPoVo=0,0,'Cenova nabidka NAFTA'!$G29*1/(1+J$31)*'NASTAVENI OBJEDNATELE'!$H$19*'Beh smlouvy'!I$9/NaPoVo)+'Cenova nabidka NAFTA'!$H29*1/(1+J$31),'Cenova nabidka NAFTA'!$G29+IF(NaPoVo=0,0,'Cenova nabidka NAFTA'!$G29*'NASTAVENI OBJEDNATELE'!$H$19*'Beh smlouvy'!I$9/NaPoVo)+'Cenova nabidka NAFTA'!$H29))</f>
        <v>0</v>
      </c>
      <c r="K61" s="114">
        <f>'NABIDKA DOPRAVCE'!$J33*'Vypocty indexu'!L40*(IF(OR(K$31&lt;SH,K$31&gt;HH),'Cenova nabidka NAFTA'!$G29*1/(1+K$31)*IF(NaPoVo=0,0,'Beh smlouvy'!J$8/NaPoVo)+IF(NaPoVo=0,0,'Cenova nabidka NAFTA'!$G29*1/(1+K$31)*'NASTAVENI OBJEDNATELE'!$H$19*'Beh smlouvy'!J$9/NaPoVo)+'Cenova nabidka NAFTA'!$H29*1/(1+K$31),'Cenova nabidka NAFTA'!$G29+IF(NaPoVo=0,0,'Cenova nabidka NAFTA'!$G29*'NASTAVENI OBJEDNATELE'!$H$19*'Beh smlouvy'!J$9/NaPoVo)+'Cenova nabidka NAFTA'!$H29))</f>
        <v>0</v>
      </c>
      <c r="L61" s="114">
        <f>'NABIDKA DOPRAVCE'!$J33*'Vypocty indexu'!M40*(IF(OR(L$31&lt;SH,L$31&gt;HH),'Cenova nabidka NAFTA'!$G29*1/(1+L$31)*IF(NaPoVo=0,0,'Beh smlouvy'!K$8/NaPoVo)+IF(NaPoVo=0,0,'Cenova nabidka NAFTA'!$G29*1/(1+L$31)*'NASTAVENI OBJEDNATELE'!$H$19*'Beh smlouvy'!K$9/NaPoVo)+'Cenova nabidka NAFTA'!$H29*1/(1+L$31),'Cenova nabidka NAFTA'!$G29+IF(NaPoVo=0,0,'Cenova nabidka NAFTA'!$G29*'NASTAVENI OBJEDNATELE'!$H$19*'Beh smlouvy'!K$9/NaPoVo)+'Cenova nabidka NAFTA'!$H29))</f>
        <v>0</v>
      </c>
      <c r="M61" s="114">
        <f>'NABIDKA DOPRAVCE'!$J33*'Vypocty indexu'!N40*(IF(OR(M$31&lt;SH,M$31&gt;HH),'Cenova nabidka NAFTA'!$G29*1/(1+M$31)*IF(NaPoVo=0,0,'Beh smlouvy'!L$8/NaPoVo)+IF(NaPoVo=0,0,'Cenova nabidka NAFTA'!$G29*1/(1+M$31)*'NASTAVENI OBJEDNATELE'!$H$19*'Beh smlouvy'!L$9/NaPoVo)+'Cenova nabidka NAFTA'!$H29*1/(1+M$31),'Cenova nabidka NAFTA'!$G29+IF(NaPoVo=0,0,'Cenova nabidka NAFTA'!$G29*'NASTAVENI OBJEDNATELE'!$H$19*'Beh smlouvy'!L$9/NaPoVo)+'Cenova nabidka NAFTA'!$H29))</f>
        <v>0</v>
      </c>
      <c r="N61" s="114">
        <f>'NABIDKA DOPRAVCE'!$J33*'Vypocty indexu'!O40*(IF(OR(N$31&lt;SH,N$31&gt;HH),'Cenova nabidka NAFTA'!$G29*1/(1+N$31)*IF(NaPoVo=0,0,'Beh smlouvy'!M$8/NaPoVo)+IF(NaPoVo=0,0,'Cenova nabidka NAFTA'!$G29*1/(1+N$31)*'NASTAVENI OBJEDNATELE'!$H$19*'Beh smlouvy'!M$9/NaPoVo)+'Cenova nabidka NAFTA'!$H29*1/(1+N$31),'Cenova nabidka NAFTA'!$G29+IF(NaPoVo=0,0,'Cenova nabidka NAFTA'!$G29*'NASTAVENI OBJEDNATELE'!$H$19*'Beh smlouvy'!M$9/NaPoVo)+'Cenova nabidka NAFTA'!$H29))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DOPRAVCE'!$J19*'Vypocty indexu'!F26*(IF(OR(E$31&lt;SH,E$31&gt;HH),'Cenova nabidka NAFTA'!$G15*1/(1+E$31)*IF(NaPoVo=0,0,'Beh smlouvy'!D$8/NaPoVo)+IF(NaPoVo=0,0,'Cenova nabidka NAFTA'!$G15*1/(1+E$31)*'NASTAVENI OBJEDNATELE'!$H$19*'Beh smlouvy'!D$9/NaPoVo)+'Cenova nabidka NAFTA'!$H15*1/(1+E$31),'Cenova nabidka NAFTA'!$G15+IF(NaPoVo=0,0,'Cenova nabidka NAFTA'!$G15*'NASTAVENI OBJEDNATELE'!$H$19*'Beh smlouvy'!D$9/NaPoVo)+'Cenova nabidka NAFTA'!$H15))</f>
        <v>0</v>
      </c>
      <c r="F64" s="541">
        <f>'NABIDKA DOPRAVCE'!$J19*'Vypocty indexu'!G26*(IF(OR(F$31&lt;SH,F$31&gt;HH),'Cenova nabidka NAFTA'!$G15*1/(1+F$31)*IF(NaPoVo=0,0,'Beh smlouvy'!E$8/NaPoVo)+IF(NaPoVo=0,0,'Cenova nabidka NAFTA'!$G15*1/(1+F$31)*'NASTAVENI OBJEDNATELE'!$H$19*'Beh smlouvy'!E$9/NaPoVo)+'Cenova nabidka NAFTA'!$H15*1/(1+F$31),'Cenova nabidka NAFTA'!$G15+IF(NaPoVo=0,0,'Cenova nabidka NAFTA'!$G15*'NASTAVENI OBJEDNATELE'!$H$19*'Beh smlouvy'!E$9/NaPoVo)+'Cenova nabidka NAFTA'!$H15))</f>
        <v>0</v>
      </c>
      <c r="G64" s="541">
        <f>'NABIDKA DOPRAVCE'!$J19*'Vypocty indexu'!H26*(IF(OR(G$31&lt;SH,G$31&gt;HH),'Cenova nabidka NAFTA'!$G15*1/(1+G$31)*IF(NaPoVo=0,0,'Beh smlouvy'!F$8/NaPoVo)+IF(NaPoVo=0,0,'Cenova nabidka NAFTA'!$G15*1/(1+G$31)*'NASTAVENI OBJEDNATELE'!$H$19*'Beh smlouvy'!F$9/NaPoVo)+'Cenova nabidka NAFTA'!$H15*1/(1+G$31),'Cenova nabidka NAFTA'!$G15+IF(NaPoVo=0,0,'Cenova nabidka NAFTA'!$G15*'NASTAVENI OBJEDNATELE'!$H$19*'Beh smlouvy'!F$9/NaPoVo)+'Cenova nabidka NAFTA'!$H15))</f>
        <v>0</v>
      </c>
      <c r="H64" s="541">
        <f>'NABIDKA DOPRAVCE'!$J19*'Vypocty indexu'!I26*(IF(OR(H$31&lt;SH,H$31&gt;HH),'Cenova nabidka NAFTA'!$G15*1/(1+H$31)*IF(NaPoVo=0,0,'Beh smlouvy'!G$8/NaPoVo)+IF(NaPoVo=0,0,'Cenova nabidka NAFTA'!$G15*1/(1+H$31)*'NASTAVENI OBJEDNATELE'!$H$19*'Beh smlouvy'!G$9/NaPoVo)+'Cenova nabidka NAFTA'!$H15*1/(1+H$31),'Cenova nabidka NAFTA'!$G15+IF(NaPoVo=0,0,'Cenova nabidka NAFTA'!$G15*'NASTAVENI OBJEDNATELE'!$H$19*'Beh smlouvy'!G$9/NaPoVo)+'Cenova nabidka NAFTA'!$H15))</f>
        <v>0</v>
      </c>
      <c r="I64" s="541">
        <f>'NABIDKA DOPRAVCE'!$J19*'Vypocty indexu'!J26*(IF(OR(I$31&lt;SH,I$31&gt;HH),'Cenova nabidka NAFTA'!$G15*1/(1+I$31)*IF(NaPoVo=0,0,'Beh smlouvy'!H$8/NaPoVo)+IF(NaPoVo=0,0,'Cenova nabidka NAFTA'!$G15*1/(1+I$31)*'NASTAVENI OBJEDNATELE'!$H$19*'Beh smlouvy'!H$9/NaPoVo)+'Cenova nabidka NAFTA'!$H15*1/(1+I$31),'Cenova nabidka NAFTA'!$G15+IF(NaPoVo=0,0,'Cenova nabidka NAFTA'!$G15*'NASTAVENI OBJEDNATELE'!$H$19*'Beh smlouvy'!H$9/NaPoVo)+'Cenova nabidka NAFTA'!$H15))</f>
        <v>0</v>
      </c>
      <c r="J64" s="541">
        <f>'NABIDKA DOPRAVCE'!$J19*'Vypocty indexu'!K26*(IF(OR(J$31&lt;SH,J$31&gt;HH),'Cenova nabidka NAFTA'!$G15*1/(1+J$31)*IF(NaPoVo=0,0,'Beh smlouvy'!I$8/NaPoVo)+IF(NaPoVo=0,0,'Cenova nabidka NAFTA'!$G15*1/(1+J$31)*'NASTAVENI OBJEDNATELE'!$H$19*'Beh smlouvy'!I$9/NaPoVo)+'Cenova nabidka NAFTA'!$H15*1/(1+J$31),'Cenova nabidka NAFTA'!$G15+IF(NaPoVo=0,0,'Cenova nabidka NAFTA'!$G15*'NASTAVENI OBJEDNATELE'!$H$19*'Beh smlouvy'!I$9/NaPoVo)+'Cenova nabidka NAFTA'!$H15))</f>
        <v>0</v>
      </c>
      <c r="K64" s="541">
        <f>'NABIDKA DOPRAVCE'!$J19*'Vypocty indexu'!L26*(IF(OR(K$31&lt;SH,K$31&gt;HH),'Cenova nabidka NAFTA'!$G15*1/(1+K$31)*IF(NaPoVo=0,0,'Beh smlouvy'!J$8/NaPoVo)+IF(NaPoVo=0,0,'Cenova nabidka NAFTA'!$G15*1/(1+K$31)*'NASTAVENI OBJEDNATELE'!$H$19*'Beh smlouvy'!J$9/NaPoVo)+'Cenova nabidka NAFTA'!$H15*1/(1+K$31),'Cenova nabidka NAFTA'!$G15+IF(NaPoVo=0,0,'Cenova nabidka NAFTA'!$G15*'NASTAVENI OBJEDNATELE'!$H$19*'Beh smlouvy'!J$9/NaPoVo)+'Cenova nabidka NAFTA'!$H15))</f>
        <v>0</v>
      </c>
      <c r="L64" s="541">
        <f>'NABIDKA DOPRAVCE'!$J19*'Vypocty indexu'!M26*(IF(OR(L$31&lt;SH,L$31&gt;HH),'Cenova nabidka NAFTA'!$G15*1/(1+L$31)*IF(NaPoVo=0,0,'Beh smlouvy'!K$8/NaPoVo)+IF(NaPoVo=0,0,'Cenova nabidka NAFTA'!$G15*1/(1+L$31)*'NASTAVENI OBJEDNATELE'!$H$19*'Beh smlouvy'!K$9/NaPoVo)+'Cenova nabidka NAFTA'!$H15*1/(1+L$31),'Cenova nabidka NAFTA'!$G15+IF(NaPoVo=0,0,'Cenova nabidka NAFTA'!$G15*'NASTAVENI OBJEDNATELE'!$H$19*'Beh smlouvy'!K$9/NaPoVo)+'Cenova nabidka NAFTA'!$H15))</f>
        <v>0</v>
      </c>
      <c r="M64" s="541">
        <f>'NABIDKA DOPRAVCE'!$J19*'Vypocty indexu'!N26*(IF(OR(M$31&lt;SH,M$31&gt;HH),'Cenova nabidka NAFTA'!$G15*1/(1+M$31)*IF(NaPoVo=0,0,'Beh smlouvy'!L$8/NaPoVo)+IF(NaPoVo=0,0,'Cenova nabidka NAFTA'!$G15*1/(1+M$31)*'NASTAVENI OBJEDNATELE'!$H$19*'Beh smlouvy'!L$9/NaPoVo)+'Cenova nabidka NAFTA'!$H15*1/(1+M$31),'Cenova nabidka NAFTA'!$G15+IF(NaPoVo=0,0,'Cenova nabidka NAFTA'!$G15*'NASTAVENI OBJEDNATELE'!$H$19*'Beh smlouvy'!L$9/NaPoVo)+'Cenova nabidka NAFTA'!$H15))</f>
        <v>0</v>
      </c>
      <c r="N64" s="541">
        <f>'NABIDKA DOPRAVCE'!$J19*'Vypocty indexu'!O26*(IF(OR(N$31&lt;SH,N$31&gt;HH),'Cenova nabidka NAFTA'!$G15*1/(1+N$31)*IF(NaPoVo=0,0,'Beh smlouvy'!M$8/NaPoVo)+IF(NaPoVo=0,0,'Cenova nabidka NAFTA'!$G15*1/(1+N$31)*'NASTAVENI OBJEDNATELE'!$H$19*'Beh smlouvy'!M$9/NaPoVo)+'Cenova nabidka NAFTA'!$H15*1/(1+N$31),'Cenova nabidka NAFTA'!$G15+IF(NaPoVo=0,0,'Cenova nabidka NAFTA'!$G15*'NASTAVENI OBJEDNATELE'!$H$19*'Beh smlouvy'!M$9/NaPoVo)+'Cenova nabidka NAFTA'!$H15))</f>
        <v>0</v>
      </c>
      <c r="O64" s="65"/>
    </row>
    <row r="65" spans="2:15" s="10" customFormat="1">
      <c r="B65" s="538" t="s">
        <v>37</v>
      </c>
      <c r="C65" s="539" t="s">
        <v>57</v>
      </c>
      <c r="D65" s="540"/>
      <c r="E65" s="541">
        <f>'NABIDKA DOPRAVCE'!$J21*'Vypocty indexu'!F28*(IF(OR(E$31&lt;SH,E$31&gt;HH),'Cenova nabidka NAFTA'!$G17*1/(1+E$31)*IF(NaPoVo=0,0,'Beh smlouvy'!D$8/NaPoVo)+IF(NaPoVo=0,0,'Cenova nabidka NAFTA'!$G17*1/(1+E$31)*'NASTAVENI OBJEDNATELE'!$H$19*'Beh smlouvy'!D$9/NaPoVo)+'Cenova nabidka NAFTA'!$H17*1/(1+E$31),'Cenova nabidka NAFTA'!$G17+IF(NaPoVo=0,0,'Cenova nabidka NAFTA'!$G17*'NASTAVENI OBJEDNATELE'!$H$19*'Beh smlouvy'!D$9/NaPoVo)+'Cenova nabidka NAFTA'!$H17))</f>
        <v>0</v>
      </c>
      <c r="F65" s="541">
        <f>'NABIDKA DOPRAVCE'!$J21*'Vypocty indexu'!G28*(IF(OR(F$31&lt;SH,F$31&gt;HH),'Cenova nabidka NAFTA'!$G17*1/(1+F$31)*IF(NaPoVo=0,0,'Beh smlouvy'!E$8/NaPoVo)+IF(NaPoVo=0,0,'Cenova nabidka NAFTA'!$G17*1/(1+F$31)*'NASTAVENI OBJEDNATELE'!$H$19*'Beh smlouvy'!E$9/NaPoVo)+'Cenova nabidka NAFTA'!$H17*1/(1+F$31),'Cenova nabidka NAFTA'!$G17+IF(NaPoVo=0,0,'Cenova nabidka NAFTA'!$G17*'NASTAVENI OBJEDNATELE'!$H$19*'Beh smlouvy'!E$9/NaPoVo)+'Cenova nabidka NAFTA'!$H17))</f>
        <v>0</v>
      </c>
      <c r="G65" s="541">
        <f>'NABIDKA DOPRAVCE'!$J21*'Vypocty indexu'!H28*(IF(OR(G$31&lt;SH,G$31&gt;HH),'Cenova nabidka NAFTA'!$G17*1/(1+G$31)*IF(NaPoVo=0,0,'Beh smlouvy'!F$8/NaPoVo)+IF(NaPoVo=0,0,'Cenova nabidka NAFTA'!$G17*1/(1+G$31)*'NASTAVENI OBJEDNATELE'!$H$19*'Beh smlouvy'!F$9/NaPoVo)+'Cenova nabidka NAFTA'!$H17*1/(1+G$31),'Cenova nabidka NAFTA'!$G17+IF(NaPoVo=0,0,'Cenova nabidka NAFTA'!$G17*'NASTAVENI OBJEDNATELE'!$H$19*'Beh smlouvy'!F$9/NaPoVo)+'Cenova nabidka NAFTA'!$H17))</f>
        <v>0</v>
      </c>
      <c r="H65" s="541">
        <f>'NABIDKA DOPRAVCE'!$J21*'Vypocty indexu'!I28*(IF(OR(H$31&lt;SH,H$31&gt;HH),'Cenova nabidka NAFTA'!$G17*1/(1+H$31)*IF(NaPoVo=0,0,'Beh smlouvy'!G$8/NaPoVo)+IF(NaPoVo=0,0,'Cenova nabidka NAFTA'!$G17*1/(1+H$31)*'NASTAVENI OBJEDNATELE'!$H$19*'Beh smlouvy'!G$9/NaPoVo)+'Cenova nabidka NAFTA'!$H17*1/(1+H$31),'Cenova nabidka NAFTA'!$G17+IF(NaPoVo=0,0,'Cenova nabidka NAFTA'!$G17*'NASTAVENI OBJEDNATELE'!$H$19*'Beh smlouvy'!G$9/NaPoVo)+'Cenova nabidka NAFTA'!$H17))</f>
        <v>0</v>
      </c>
      <c r="I65" s="541">
        <f>'NABIDKA DOPRAVCE'!$J21*'Vypocty indexu'!J28*(IF(OR(I$31&lt;SH,I$31&gt;HH),'Cenova nabidka NAFTA'!$G17*1/(1+I$31)*IF(NaPoVo=0,0,'Beh smlouvy'!H$8/NaPoVo)+IF(NaPoVo=0,0,'Cenova nabidka NAFTA'!$G17*1/(1+I$31)*'NASTAVENI OBJEDNATELE'!$H$19*'Beh smlouvy'!H$9/NaPoVo)+'Cenova nabidka NAFTA'!$H17*1/(1+I$31),'Cenova nabidka NAFTA'!$G17+IF(NaPoVo=0,0,'Cenova nabidka NAFTA'!$G17*'NASTAVENI OBJEDNATELE'!$H$19*'Beh smlouvy'!H$9/NaPoVo)+'Cenova nabidka NAFTA'!$H17))</f>
        <v>0</v>
      </c>
      <c r="J65" s="541">
        <f>'NABIDKA DOPRAVCE'!$J21*'Vypocty indexu'!K28*(IF(OR(J$31&lt;SH,J$31&gt;HH),'Cenova nabidka NAFTA'!$G17*1/(1+J$31)*IF(NaPoVo=0,0,'Beh smlouvy'!I$8/NaPoVo)+IF(NaPoVo=0,0,'Cenova nabidka NAFTA'!$G17*1/(1+J$31)*'NASTAVENI OBJEDNATELE'!$H$19*'Beh smlouvy'!I$9/NaPoVo)+'Cenova nabidka NAFTA'!$H17*1/(1+J$31),'Cenova nabidka NAFTA'!$G17+IF(NaPoVo=0,0,'Cenova nabidka NAFTA'!$G17*'NASTAVENI OBJEDNATELE'!$H$19*'Beh smlouvy'!I$9/NaPoVo)+'Cenova nabidka NAFTA'!$H17))</f>
        <v>0</v>
      </c>
      <c r="K65" s="541">
        <f>'NABIDKA DOPRAVCE'!$J21*'Vypocty indexu'!L28*(IF(OR(K$31&lt;SH,K$31&gt;HH),'Cenova nabidka NAFTA'!$G17*1/(1+K$31)*IF(NaPoVo=0,0,'Beh smlouvy'!J$8/NaPoVo)+IF(NaPoVo=0,0,'Cenova nabidka NAFTA'!$G17*1/(1+K$31)*'NASTAVENI OBJEDNATELE'!$H$19*'Beh smlouvy'!J$9/NaPoVo)+'Cenova nabidka NAFTA'!$H17*1/(1+K$31),'Cenova nabidka NAFTA'!$G17+IF(NaPoVo=0,0,'Cenova nabidka NAFTA'!$G17*'NASTAVENI OBJEDNATELE'!$H$19*'Beh smlouvy'!J$9/NaPoVo)+'Cenova nabidka NAFTA'!$H17))</f>
        <v>0</v>
      </c>
      <c r="L65" s="541">
        <f>'NABIDKA DOPRAVCE'!$J21*'Vypocty indexu'!M28*(IF(OR(L$31&lt;SH,L$31&gt;HH),'Cenova nabidka NAFTA'!$G17*1/(1+L$31)*IF(NaPoVo=0,0,'Beh smlouvy'!K$8/NaPoVo)+IF(NaPoVo=0,0,'Cenova nabidka NAFTA'!$G17*1/(1+L$31)*'NASTAVENI OBJEDNATELE'!$H$19*'Beh smlouvy'!K$9/NaPoVo)+'Cenova nabidka NAFTA'!$H17*1/(1+L$31),'Cenova nabidka NAFTA'!$G17+IF(NaPoVo=0,0,'Cenova nabidka NAFTA'!$G17*'NASTAVENI OBJEDNATELE'!$H$19*'Beh smlouvy'!K$9/NaPoVo)+'Cenova nabidka NAFTA'!$H17))</f>
        <v>0</v>
      </c>
      <c r="M65" s="541">
        <f>'NABIDKA DOPRAVCE'!$J21*'Vypocty indexu'!N28*(IF(OR(M$31&lt;SH,M$31&gt;HH),'Cenova nabidka NAFTA'!$G17*1/(1+M$31)*IF(NaPoVo=0,0,'Beh smlouvy'!L$8/NaPoVo)+IF(NaPoVo=0,0,'Cenova nabidka NAFTA'!$G17*1/(1+M$31)*'NASTAVENI OBJEDNATELE'!$H$19*'Beh smlouvy'!L$9/NaPoVo)+'Cenova nabidka NAFTA'!$H17*1/(1+M$31),'Cenova nabidka NAFTA'!$G17+IF(NaPoVo=0,0,'Cenova nabidka NAFTA'!$G17*'NASTAVENI OBJEDNATELE'!$H$19*'Beh smlouvy'!L$9/NaPoVo)+'Cenova nabidka NAFTA'!$H17))</f>
        <v>0</v>
      </c>
      <c r="N65" s="541">
        <f>'NABIDKA DOPRAVCE'!$J21*'Vypocty indexu'!O28*(IF(OR(N$31&lt;SH,N$31&gt;HH),'Cenova nabidka NAFTA'!$G17*1/(1+N$31)*IF(NaPoVo=0,0,'Beh smlouvy'!M$8/NaPoVo)+IF(NaPoVo=0,0,'Cenova nabidka NAFTA'!$G17*1/(1+N$31)*'NASTAVENI OBJEDNATELE'!$H$19*'Beh smlouvy'!M$9/NaPoVo)+'Cenova nabidka NAFTA'!$H17*1/(1+N$31),'Cenova nabidka NAFTA'!$G17+IF(NaPoVo=0,0,'Cenova nabidka NAFTA'!$G17*'NASTAVENI OBJEDNATELE'!$H$19*'Beh smlouvy'!M$9/NaPoVo)+'Cenova nabidka NAFTA'!$H17))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DOPRAVCE'!$J11*'Vypocty indexu'!F18*'Cenova nabidka NAFTA'!$F7</f>
        <v>0</v>
      </c>
      <c r="F69" s="112">
        <f>'NABIDKA DOPRAVCE'!$J11*'Vypocty indexu'!G18*'Cenova nabidka NAFTA'!$F7</f>
        <v>0</v>
      </c>
      <c r="G69" s="112">
        <f>'NABIDKA DOPRAVCE'!$J11*'Vypocty indexu'!H18*'Cenova nabidka NAFTA'!$F7</f>
        <v>0</v>
      </c>
      <c r="H69" s="112">
        <f>'NABIDKA DOPRAVCE'!$J11*'Vypocty indexu'!I18*'Cenova nabidka NAFTA'!$F7</f>
        <v>0</v>
      </c>
      <c r="I69" s="112">
        <f>'NABIDKA DOPRAVCE'!$J11*'Vypocty indexu'!J18*'Cenova nabidka NAFTA'!$F7</f>
        <v>0</v>
      </c>
      <c r="J69" s="112">
        <f>'NABIDKA DOPRAVCE'!$J11*'Vypocty indexu'!K18*'Cenova nabidka NAFTA'!$F7</f>
        <v>0</v>
      </c>
      <c r="K69" s="112">
        <f>'NABIDKA DOPRAVCE'!$J11*'Vypocty indexu'!L18*'Cenova nabidka NAFTA'!$F7</f>
        <v>0</v>
      </c>
      <c r="L69" s="112">
        <f>'NABIDKA DOPRAVCE'!$J11*'Vypocty indexu'!M18*'Cenova nabidka NAFTA'!$F7</f>
        <v>0</v>
      </c>
      <c r="M69" s="112">
        <f>'NABIDKA DOPRAVCE'!$J11*'Vypocty indexu'!N18*'Cenova nabidka NAFTA'!$F7</f>
        <v>0</v>
      </c>
      <c r="N69" s="112">
        <f>'NABIDKA DOPRAVCE'!$J11*'Vypocty indexu'!O18*'Cenova nabidka NAFTA'!$F7</f>
        <v>0</v>
      </c>
    </row>
    <row r="70" spans="2:15" outlineLevel="1">
      <c r="B70" s="55" t="s">
        <v>20</v>
      </c>
      <c r="C70" s="46" t="s">
        <v>240</v>
      </c>
      <c r="D70" s="184"/>
      <c r="E70" s="112">
        <f>'NABIDKA DOPRAVCE'!$J12*'Vypocty indexu'!F19*'Cenova nabidka NAFTA'!$F8</f>
        <v>0</v>
      </c>
      <c r="F70" s="112">
        <f>'NABIDKA DOPRAVCE'!$J12*'Vypocty indexu'!G19*'Cenova nabidka NAFTA'!$F8</f>
        <v>0</v>
      </c>
      <c r="G70" s="112">
        <f>'NABIDKA DOPRAVCE'!$J12*'Vypocty indexu'!H19*'Cenova nabidka NAFTA'!$F8</f>
        <v>0</v>
      </c>
      <c r="H70" s="112">
        <f>'NABIDKA DOPRAVCE'!$J12*'Vypocty indexu'!I19*'Cenova nabidka NAFTA'!$F8</f>
        <v>0</v>
      </c>
      <c r="I70" s="112">
        <f>'NABIDKA DOPRAVCE'!$J12*'Vypocty indexu'!J19*'Cenova nabidka NAFTA'!$F8</f>
        <v>0</v>
      </c>
      <c r="J70" s="112">
        <f>'NABIDKA DOPRAVCE'!$J12*'Vypocty indexu'!K19*'Cenova nabidka NAFTA'!$F8</f>
        <v>0</v>
      </c>
      <c r="K70" s="112">
        <f>'NABIDKA DOPRAVCE'!$J12*'Vypocty indexu'!L19*'Cenova nabidka NAFTA'!$F8</f>
        <v>0</v>
      </c>
      <c r="L70" s="112">
        <f>'NABIDKA DOPRAVCE'!$J12*'Vypocty indexu'!M19*'Cenova nabidka NAFTA'!$F8</f>
        <v>0</v>
      </c>
      <c r="M70" s="112">
        <f>'NABIDKA DOPRAVCE'!$J12*'Vypocty indexu'!N19*'Cenova nabidka NAFTA'!$F8</f>
        <v>0</v>
      </c>
      <c r="N70" s="112">
        <f>'NABIDKA DOPRAVCE'!$J12*'Vypocty indexu'!O19*'Cenova nabidka NAFTA'!$F8</f>
        <v>0</v>
      </c>
    </row>
    <row r="71" spans="2:15" outlineLevel="1">
      <c r="B71" s="55" t="s">
        <v>21</v>
      </c>
      <c r="C71" s="46" t="s">
        <v>112</v>
      </c>
      <c r="D71" s="184"/>
      <c r="E71" s="112">
        <f>'NABIDKA DOPRAVCE'!$J13*'Vypocty indexu'!F20*'Cenova nabidka NAFTA'!$F9</f>
        <v>0</v>
      </c>
      <c r="F71" s="112">
        <f>'NABIDKA DOPRAVCE'!$J13*'Vypocty indexu'!G20*'Cenova nabidka NAFTA'!$F9</f>
        <v>0</v>
      </c>
      <c r="G71" s="112">
        <f>'NABIDKA DOPRAVCE'!$J13*'Vypocty indexu'!H20*'Cenova nabidka NAFTA'!$F9</f>
        <v>0</v>
      </c>
      <c r="H71" s="112">
        <f>'NABIDKA DOPRAVCE'!$J13*'Vypocty indexu'!I20*'Cenova nabidka NAFTA'!$F9</f>
        <v>0</v>
      </c>
      <c r="I71" s="112">
        <f>'NABIDKA DOPRAVCE'!$J13*'Vypocty indexu'!J20*'Cenova nabidka NAFTA'!$F9</f>
        <v>0</v>
      </c>
      <c r="J71" s="112">
        <f>'NABIDKA DOPRAVCE'!$J13*'Vypocty indexu'!K20*'Cenova nabidka NAFTA'!$F9</f>
        <v>0</v>
      </c>
      <c r="K71" s="112">
        <f>'NABIDKA DOPRAVCE'!$J13*'Vypocty indexu'!L20*'Cenova nabidka NAFTA'!$F9</f>
        <v>0</v>
      </c>
      <c r="L71" s="112">
        <f>'NABIDKA DOPRAVCE'!$J13*'Vypocty indexu'!M20*'Cenova nabidka NAFTA'!$F9</f>
        <v>0</v>
      </c>
      <c r="M71" s="112">
        <f>'NABIDKA DOPRAVCE'!$J13*'Vypocty indexu'!N20*'Cenova nabidka NAFTA'!$F9</f>
        <v>0</v>
      </c>
      <c r="N71" s="112">
        <f>'NABIDKA DOPRAVCE'!$J13*'Vypocty indexu'!O20*'Cenova nabidka NAFTA'!$F9</f>
        <v>0</v>
      </c>
    </row>
    <row r="72" spans="2:15" outlineLevel="1">
      <c r="B72" s="55">
        <v>12</v>
      </c>
      <c r="C72" s="46" t="s">
        <v>5</v>
      </c>
      <c r="D72" s="184"/>
      <c r="E72" s="112">
        <f>'NABIDKA DOPRAVCE'!$J14*'Vypocty indexu'!F21*'Cenova nabidka NAFTA'!$F10</f>
        <v>0</v>
      </c>
      <c r="F72" s="112">
        <f>'NABIDKA DOPRAVCE'!$J14*'Vypocty indexu'!G21*'Cenova nabidka NAFTA'!$F10</f>
        <v>0</v>
      </c>
      <c r="G72" s="112">
        <f>'NABIDKA DOPRAVCE'!$J14*'Vypocty indexu'!H21*'Cenova nabidka NAFTA'!$F10</f>
        <v>0</v>
      </c>
      <c r="H72" s="112">
        <f>'NABIDKA DOPRAVCE'!$J14*'Vypocty indexu'!I21*'Cenova nabidka NAFTA'!$F10</f>
        <v>0</v>
      </c>
      <c r="I72" s="112">
        <f>'NABIDKA DOPRAVCE'!$J14*'Vypocty indexu'!J21*'Cenova nabidka NAFTA'!$F10</f>
        <v>0</v>
      </c>
      <c r="J72" s="112">
        <f>'NABIDKA DOPRAVCE'!$J14*'Vypocty indexu'!K21*'Cenova nabidka NAFTA'!$F10</f>
        <v>0</v>
      </c>
      <c r="K72" s="112">
        <f>'NABIDKA DOPRAVCE'!$J14*'Vypocty indexu'!L21*'Cenova nabidka NAFTA'!$F10</f>
        <v>0</v>
      </c>
      <c r="L72" s="112">
        <f>'NABIDKA DOPRAVCE'!$J14*'Vypocty indexu'!M21*'Cenova nabidka NAFTA'!$F10</f>
        <v>0</v>
      </c>
      <c r="M72" s="112">
        <f>'NABIDKA DOPRAVCE'!$J14*'Vypocty indexu'!N21*'Cenova nabidka NAFTA'!$F10</f>
        <v>0</v>
      </c>
      <c r="N72" s="112">
        <f>'NABIDKA DOPRAVCE'!$J14*'Vypocty indexu'!O21*'Cenova nabidka NAFTA'!$F10</f>
        <v>0</v>
      </c>
    </row>
    <row r="73" spans="2:15" outlineLevel="1">
      <c r="B73" s="55">
        <v>13</v>
      </c>
      <c r="C73" s="46" t="s">
        <v>6</v>
      </c>
      <c r="D73" s="184"/>
      <c r="E73" s="112">
        <f>'NABIDKA DOPRAVCE'!$J15*'Vypocty indexu'!F22*'Cenova nabidka NAFTA'!$F11</f>
        <v>0</v>
      </c>
      <c r="F73" s="112">
        <f>'NABIDKA DOPRAVCE'!$J15*'Vypocty indexu'!G22*'Cenova nabidka NAFTA'!$F11</f>
        <v>0</v>
      </c>
      <c r="G73" s="112">
        <f>'NABIDKA DOPRAVCE'!$J15*'Vypocty indexu'!H22*'Cenova nabidka NAFTA'!$F11</f>
        <v>0</v>
      </c>
      <c r="H73" s="112">
        <f>'NABIDKA DOPRAVCE'!$J15*'Vypocty indexu'!I22*'Cenova nabidka NAFTA'!$F11</f>
        <v>0</v>
      </c>
      <c r="I73" s="112">
        <f>'NABIDKA DOPRAVCE'!$J15*'Vypocty indexu'!J22*'Cenova nabidka NAFTA'!$F11</f>
        <v>0</v>
      </c>
      <c r="J73" s="112">
        <f>'NABIDKA DOPRAVCE'!$J15*'Vypocty indexu'!K22*'Cenova nabidka NAFTA'!$F11</f>
        <v>0</v>
      </c>
      <c r="K73" s="112">
        <f>'NABIDKA DOPRAVCE'!$J15*'Vypocty indexu'!L22*'Cenova nabidka NAFTA'!$F11</f>
        <v>0</v>
      </c>
      <c r="L73" s="112">
        <f>'NABIDKA DOPRAVCE'!$J15*'Vypocty indexu'!M22*'Cenova nabidka NAFTA'!$F11</f>
        <v>0</v>
      </c>
      <c r="M73" s="112">
        <f>'NABIDKA DOPRAVCE'!$J15*'Vypocty indexu'!N22*'Cenova nabidka NAFTA'!$F11</f>
        <v>0</v>
      </c>
      <c r="N73" s="112">
        <f>'NABIDKA DOPRAVCE'!$J15*'Vypocty indexu'!O22*'Cenova nabidka NAFTA'!$F11</f>
        <v>0</v>
      </c>
    </row>
    <row r="74" spans="2:15" outlineLevel="1">
      <c r="B74" s="55" t="s">
        <v>25</v>
      </c>
      <c r="C74" s="46" t="s">
        <v>53</v>
      </c>
      <c r="D74" s="184"/>
      <c r="E74" s="112">
        <f>'NABIDKA DOPRAVCE'!$J16*'Vypocty indexu'!F23*'Cenova nabidka NAFTA'!$F12</f>
        <v>0</v>
      </c>
      <c r="F74" s="112">
        <f>'NABIDKA DOPRAVCE'!$J16*'Vypocty indexu'!G23*'Cenova nabidka NAFTA'!$F12</f>
        <v>0</v>
      </c>
      <c r="G74" s="112">
        <f>'NABIDKA DOPRAVCE'!$J16*'Vypocty indexu'!H23*'Cenova nabidka NAFTA'!$F12</f>
        <v>0</v>
      </c>
      <c r="H74" s="112">
        <f>'NABIDKA DOPRAVCE'!$J16*'Vypocty indexu'!I23*'Cenova nabidka NAFTA'!$F12</f>
        <v>0</v>
      </c>
      <c r="I74" s="112">
        <f>'NABIDKA DOPRAVCE'!$J16*'Vypocty indexu'!J23*'Cenova nabidka NAFTA'!$F12</f>
        <v>0</v>
      </c>
      <c r="J74" s="112">
        <f>'NABIDKA DOPRAVCE'!$J16*'Vypocty indexu'!K23*'Cenova nabidka NAFTA'!$F12</f>
        <v>0</v>
      </c>
      <c r="K74" s="112">
        <f>'NABIDKA DOPRAVCE'!$J16*'Vypocty indexu'!L23*'Cenova nabidka NAFTA'!$F12</f>
        <v>0</v>
      </c>
      <c r="L74" s="112">
        <f>'NABIDKA DOPRAVCE'!$J16*'Vypocty indexu'!M23*'Cenova nabidka NAFTA'!$F12</f>
        <v>0</v>
      </c>
      <c r="M74" s="112">
        <f>'NABIDKA DOPRAVCE'!$J16*'Vypocty indexu'!N23*'Cenova nabidka NAFTA'!$F12</f>
        <v>0</v>
      </c>
      <c r="N74" s="112">
        <f>'NABIDKA DOPRAVCE'!$J16*'Vypocty indexu'!O23*'Cenova nabidka NAFTA'!$F12</f>
        <v>0</v>
      </c>
    </row>
    <row r="75" spans="2:15" outlineLevel="1">
      <c r="B75" s="55" t="s">
        <v>26</v>
      </c>
      <c r="C75" s="46" t="s">
        <v>54</v>
      </c>
      <c r="D75" s="184"/>
      <c r="E75" s="112">
        <f>'NABIDKA DOPRAVCE'!$J17*'Vypocty indexu'!F24*'Cenova nabidka NAFTA'!$F13</f>
        <v>0</v>
      </c>
      <c r="F75" s="112">
        <f>'NABIDKA DOPRAVCE'!$J17*'Vypocty indexu'!G24*'Cenova nabidka NAFTA'!$F13</f>
        <v>0</v>
      </c>
      <c r="G75" s="112">
        <f>'NABIDKA DOPRAVCE'!$J17*'Vypocty indexu'!H24*'Cenova nabidka NAFTA'!$F13</f>
        <v>0</v>
      </c>
      <c r="H75" s="112">
        <f>'NABIDKA DOPRAVCE'!$J17*'Vypocty indexu'!I24*'Cenova nabidka NAFTA'!$F13</f>
        <v>0</v>
      </c>
      <c r="I75" s="112">
        <f>'NABIDKA DOPRAVCE'!$J17*'Vypocty indexu'!J24*'Cenova nabidka NAFTA'!$F13</f>
        <v>0</v>
      </c>
      <c r="J75" s="112">
        <f>'NABIDKA DOPRAVCE'!$J17*'Vypocty indexu'!K24*'Cenova nabidka NAFTA'!$F13</f>
        <v>0</v>
      </c>
      <c r="K75" s="112">
        <f>'NABIDKA DOPRAVCE'!$J17*'Vypocty indexu'!L24*'Cenova nabidka NAFTA'!$F13</f>
        <v>0</v>
      </c>
      <c r="L75" s="112">
        <f>'NABIDKA DOPRAVCE'!$J17*'Vypocty indexu'!M24*'Cenova nabidka NAFTA'!$F13</f>
        <v>0</v>
      </c>
      <c r="M75" s="112">
        <f>'NABIDKA DOPRAVCE'!$J17*'Vypocty indexu'!N24*'Cenova nabidka NAFTA'!$F13</f>
        <v>0</v>
      </c>
      <c r="N75" s="112">
        <f>'NABIDKA DOPRAVCE'!$J17*'Vypocty indexu'!O24*'Cenova nabidka NAFTA'!$F13</f>
        <v>0</v>
      </c>
    </row>
    <row r="76" spans="2:15" outlineLevel="1">
      <c r="B76" s="55">
        <v>15</v>
      </c>
      <c r="C76" s="46" t="s">
        <v>39</v>
      </c>
      <c r="D76" s="184"/>
      <c r="E76" s="112">
        <f>'NABIDKA DOPRAVCE'!$J18*'Vypocty indexu'!F25*'Cenova nabidka NAFTA'!$F14</f>
        <v>0</v>
      </c>
      <c r="F76" s="112">
        <f>'NABIDKA DOPRAVCE'!$J18*'Vypocty indexu'!G25*'Cenova nabidka NAFTA'!$F14</f>
        <v>0</v>
      </c>
      <c r="G76" s="112">
        <f>'NABIDKA DOPRAVCE'!$J18*'Vypocty indexu'!H25*'Cenova nabidka NAFTA'!$F14</f>
        <v>0</v>
      </c>
      <c r="H76" s="112">
        <f>'NABIDKA DOPRAVCE'!$J18*'Vypocty indexu'!I25*'Cenova nabidka NAFTA'!$F14</f>
        <v>0</v>
      </c>
      <c r="I76" s="112">
        <f>'NABIDKA DOPRAVCE'!$J18*'Vypocty indexu'!J25*'Cenova nabidka NAFTA'!$F14</f>
        <v>0</v>
      </c>
      <c r="J76" s="112">
        <f>'NABIDKA DOPRAVCE'!$J18*'Vypocty indexu'!K25*'Cenova nabidka NAFTA'!$F14</f>
        <v>0</v>
      </c>
      <c r="K76" s="112">
        <f>'NABIDKA DOPRAVCE'!$J18*'Vypocty indexu'!L25*'Cenova nabidka NAFTA'!$F14</f>
        <v>0</v>
      </c>
      <c r="L76" s="112">
        <f>'NABIDKA DOPRAVCE'!$J18*'Vypocty indexu'!M25*'Cenova nabidka NAFTA'!$F14</f>
        <v>0</v>
      </c>
      <c r="M76" s="112">
        <f>'NABIDKA DOPRAVCE'!$J18*'Vypocty indexu'!N25*'Cenova nabidka NAFTA'!$F14</f>
        <v>0</v>
      </c>
      <c r="N76" s="112">
        <f>'NABIDKA DOPRAVCE'!$J18*'Vypocty indexu'!O25*'Cenova nabidka NAFTA'!$F14</f>
        <v>0</v>
      </c>
    </row>
    <row r="77" spans="2:15" outlineLevel="1">
      <c r="B77" s="55" t="s">
        <v>27</v>
      </c>
      <c r="C77" s="46" t="s">
        <v>55</v>
      </c>
      <c r="D77" s="184"/>
      <c r="E77" s="604">
        <f>IF('Beh smlouvy'!D$10="",'Vypocty NAFTA'!E$94,(1+'Beh smlouvy'!D$10)*'Vypocty NAFTA'!E$94)</f>
        <v>0</v>
      </c>
      <c r="F77" s="604">
        <f>IF('Beh smlouvy'!E$10="",'Vypocty NAFTA'!F$94,(1+'Beh smlouvy'!E$10)*'Vypocty NAFTA'!F$94)</f>
        <v>0</v>
      </c>
      <c r="G77" s="604">
        <f>IF('Beh smlouvy'!F$10="",'Vypocty NAFTA'!G$94,(1+'Beh smlouvy'!F$10)*'Vypocty NAFTA'!G$94)</f>
        <v>0</v>
      </c>
      <c r="H77" s="604">
        <f>IF('Beh smlouvy'!G$10="",'Vypocty NAFTA'!H$94,(1+'Beh smlouvy'!G$10)*'Vypocty NAFTA'!H$94)</f>
        <v>0</v>
      </c>
      <c r="I77" s="604">
        <f>IF('Beh smlouvy'!H$10="",'Vypocty NAFTA'!I$94,(1+'Beh smlouvy'!H$10)*'Vypocty NAFTA'!I$94)</f>
        <v>0</v>
      </c>
      <c r="J77" s="604">
        <f>IF('Beh smlouvy'!I$10="",'Vypocty NAFTA'!J$94,(1+'Beh smlouvy'!I$10)*'Vypocty NAFTA'!J$94)</f>
        <v>0</v>
      </c>
      <c r="K77" s="604">
        <f>IF('Beh smlouvy'!J$10="",'Vypocty NAFTA'!K$94,(1+'Beh smlouvy'!J$10)*'Vypocty NAFTA'!K$94)</f>
        <v>0</v>
      </c>
      <c r="L77" s="604">
        <f>IF('Beh smlouvy'!K$10="",'Vypocty NAFTA'!L$94,(1+'Beh smlouvy'!K$10)*'Vypocty NAFTA'!L$94)</f>
        <v>0</v>
      </c>
      <c r="M77" s="604">
        <f>IF('Beh smlouvy'!L$10="",'Vypocty NAFTA'!M$94,(1+'Beh smlouvy'!L$10)*'Vypocty NAFTA'!M$94)</f>
        <v>0</v>
      </c>
      <c r="N77" s="604">
        <f>IF('Beh smlouvy'!M$10="",'Vypocty NAFTA'!N$94,(1+'Beh smlouvy'!M$10)*'Vypocty NAFTA'!N$94)</f>
        <v>0</v>
      </c>
    </row>
    <row r="78" spans="2:15" outlineLevel="1">
      <c r="B78" s="55" t="s">
        <v>28</v>
      </c>
      <c r="C78" s="46" t="s">
        <v>56</v>
      </c>
      <c r="D78" s="184"/>
      <c r="E78" s="112">
        <f>'NABIDKA DOPRAVCE'!$J20*'Vypocty indexu'!F27*'Cenova nabidka NAFTA'!$F16</f>
        <v>0</v>
      </c>
      <c r="F78" s="112">
        <f>'NABIDKA DOPRAVCE'!$J20*'Vypocty indexu'!G27*'Cenova nabidka NAFTA'!$F16</f>
        <v>0</v>
      </c>
      <c r="G78" s="112">
        <f>'NABIDKA DOPRAVCE'!$J20*'Vypocty indexu'!H27*'Cenova nabidka NAFTA'!$F16</f>
        <v>0</v>
      </c>
      <c r="H78" s="112">
        <f>'NABIDKA DOPRAVCE'!$J20*'Vypocty indexu'!I27*'Cenova nabidka NAFTA'!$F16</f>
        <v>0</v>
      </c>
      <c r="I78" s="112">
        <f>'NABIDKA DOPRAVCE'!$J20*'Vypocty indexu'!J27*'Cenova nabidka NAFTA'!$F16</f>
        <v>0</v>
      </c>
      <c r="J78" s="112">
        <f>'NABIDKA DOPRAVCE'!$J20*'Vypocty indexu'!K27*'Cenova nabidka NAFTA'!$F16</f>
        <v>0</v>
      </c>
      <c r="K78" s="112">
        <f>'NABIDKA DOPRAVCE'!$J20*'Vypocty indexu'!L27*'Cenova nabidka NAFTA'!$F16</f>
        <v>0</v>
      </c>
      <c r="L78" s="112">
        <f>'NABIDKA DOPRAVCE'!$J20*'Vypocty indexu'!M27*'Cenova nabidka NAFTA'!$F16</f>
        <v>0</v>
      </c>
      <c r="M78" s="112">
        <f>'NABIDKA DOPRAVCE'!$J20*'Vypocty indexu'!N27*'Cenova nabidka NAFTA'!$F16</f>
        <v>0</v>
      </c>
      <c r="N78" s="112">
        <f>'NABIDKA DOPRAVCE'!$J20*'Vypocty indexu'!O27*'Cenova nabidka NAFTA'!$F16</f>
        <v>0</v>
      </c>
    </row>
    <row r="79" spans="2:15" outlineLevel="1">
      <c r="B79" s="55" t="s">
        <v>37</v>
      </c>
      <c r="C79" s="46" t="s">
        <v>57</v>
      </c>
      <c r="D79" s="184"/>
      <c r="E79" s="604">
        <f>IF('Beh smlouvy'!D$10="",'Vypocty NAFTA'!E$95,(1+'Beh smlouvy'!D$10)*'Vypocty NAFTA'!E$95)</f>
        <v>0</v>
      </c>
      <c r="F79" s="604">
        <f>IF('Beh smlouvy'!E$10="",'Vypocty NAFTA'!F$95,(1+'Beh smlouvy'!E$10)*'Vypocty NAFTA'!F$95)</f>
        <v>0</v>
      </c>
      <c r="G79" s="604">
        <f>IF('Beh smlouvy'!F$10="",'Vypocty NAFTA'!G$95,(1+'Beh smlouvy'!F$10)*'Vypocty NAFTA'!G$95)</f>
        <v>0</v>
      </c>
      <c r="H79" s="604">
        <f>IF('Beh smlouvy'!G$10="",'Vypocty NAFTA'!H$95,(1+'Beh smlouvy'!G$10)*'Vypocty NAFTA'!H$95)</f>
        <v>0</v>
      </c>
      <c r="I79" s="604">
        <f>IF('Beh smlouvy'!H$10="",'Vypocty NAFTA'!I$95,(1+'Beh smlouvy'!H$10)*'Vypocty NAFTA'!I$95)</f>
        <v>0</v>
      </c>
      <c r="J79" s="604">
        <f>IF('Beh smlouvy'!I$10="",'Vypocty NAFTA'!J$95,(1+'Beh smlouvy'!I$10)*'Vypocty NAFTA'!J$95)</f>
        <v>0</v>
      </c>
      <c r="K79" s="604">
        <f>IF('Beh smlouvy'!J$10="",'Vypocty NAFTA'!K$95,(1+'Beh smlouvy'!J$10)*'Vypocty NAFTA'!K$95)</f>
        <v>0</v>
      </c>
      <c r="L79" s="604">
        <f>IF('Beh smlouvy'!K$10="",'Vypocty NAFTA'!L$95,(1+'Beh smlouvy'!K$10)*'Vypocty NAFTA'!L$95)</f>
        <v>0</v>
      </c>
      <c r="M79" s="604">
        <f>IF('Beh smlouvy'!L$10="",'Vypocty NAFTA'!M$95,(1+'Beh smlouvy'!L$10)*'Vypocty NAFTA'!M$95)</f>
        <v>0</v>
      </c>
      <c r="N79" s="604">
        <f>IF('Beh smlouvy'!M$10="",'Vypocty NAFTA'!N$95,(1+'Beh smlouvy'!M$10)*'Vypocty NAFTA'!N$95)</f>
        <v>0</v>
      </c>
    </row>
    <row r="80" spans="2:15" outlineLevel="1">
      <c r="B80" s="55" t="s">
        <v>38</v>
      </c>
      <c r="C80" s="46" t="s">
        <v>58</v>
      </c>
      <c r="D80" s="184"/>
      <c r="E80" s="112">
        <f>'NABIDKA DOPRAVCE'!$J22*'Vypocty indexu'!F29*'Cenova nabidka NAFTA'!$F18</f>
        <v>0</v>
      </c>
      <c r="F80" s="112">
        <f>'NABIDKA DOPRAVCE'!$J22*'Vypocty indexu'!G29*'Cenova nabidka NAFTA'!$F18</f>
        <v>0</v>
      </c>
      <c r="G80" s="112">
        <f>'NABIDKA DOPRAVCE'!$J22*'Vypocty indexu'!H29*'Cenova nabidka NAFTA'!$F18</f>
        <v>0</v>
      </c>
      <c r="H80" s="112">
        <f>'NABIDKA DOPRAVCE'!$J22*'Vypocty indexu'!I29*'Cenova nabidka NAFTA'!$F18</f>
        <v>0</v>
      </c>
      <c r="I80" s="112">
        <f>'NABIDKA DOPRAVCE'!$J22*'Vypocty indexu'!J29*'Cenova nabidka NAFTA'!$F18</f>
        <v>0</v>
      </c>
      <c r="J80" s="112">
        <f>'NABIDKA DOPRAVCE'!$J22*'Vypocty indexu'!K29*'Cenova nabidka NAFTA'!$F18</f>
        <v>0</v>
      </c>
      <c r="K80" s="112">
        <f>'NABIDKA DOPRAVCE'!$J22*'Vypocty indexu'!L29*'Cenova nabidka NAFTA'!$F18</f>
        <v>0</v>
      </c>
      <c r="L80" s="112">
        <f>'NABIDKA DOPRAVCE'!$J22*'Vypocty indexu'!M29*'Cenova nabidka NAFTA'!$F18</f>
        <v>0</v>
      </c>
      <c r="M80" s="112">
        <f>'NABIDKA DOPRAVCE'!$J22*'Vypocty indexu'!N29*'Cenova nabidka NAFTA'!$F18</f>
        <v>0</v>
      </c>
      <c r="N80" s="112">
        <f>'NABIDKA DOPRAVCE'!$J22*'Vypocty indexu'!O29*'Cenova nabidka NAFTA'!$F18</f>
        <v>0</v>
      </c>
    </row>
    <row r="81" spans="1:15" outlineLevel="1">
      <c r="B81" s="55">
        <v>18</v>
      </c>
      <c r="C81" s="46" t="s">
        <v>10</v>
      </c>
      <c r="D81" s="184"/>
      <c r="E81" s="112">
        <f>'NABIDKA DOPRAVCE'!$J23*'Vypocty indexu'!F30*'Cenova nabidka NAFTA'!$F19</f>
        <v>0</v>
      </c>
      <c r="F81" s="112">
        <f>'NABIDKA DOPRAVCE'!$J23*'Vypocty indexu'!G30*'Cenova nabidka NAFTA'!$F19</f>
        <v>0</v>
      </c>
      <c r="G81" s="112">
        <f>'NABIDKA DOPRAVCE'!$J23*'Vypocty indexu'!H30*'Cenova nabidka NAFTA'!$F19</f>
        <v>0</v>
      </c>
      <c r="H81" s="112">
        <f>'NABIDKA DOPRAVCE'!$J23*'Vypocty indexu'!I30*'Cenova nabidka NAFTA'!$F19</f>
        <v>0</v>
      </c>
      <c r="I81" s="112">
        <f>'NABIDKA DOPRAVCE'!$J23*'Vypocty indexu'!J30*'Cenova nabidka NAFTA'!$F19</f>
        <v>0</v>
      </c>
      <c r="J81" s="112">
        <f>'NABIDKA DOPRAVCE'!$J23*'Vypocty indexu'!K30*'Cenova nabidka NAFTA'!$F19</f>
        <v>0</v>
      </c>
      <c r="K81" s="112">
        <f>'NABIDKA DOPRAVCE'!$J23*'Vypocty indexu'!L30*'Cenova nabidka NAFTA'!$F19</f>
        <v>0</v>
      </c>
      <c r="L81" s="112">
        <f>'NABIDKA DOPRAVCE'!$J23*'Vypocty indexu'!M30*'Cenova nabidka NAFTA'!$F19</f>
        <v>0</v>
      </c>
      <c r="M81" s="112">
        <f>'NABIDKA DOPRAVCE'!$J23*'Vypocty indexu'!N30*'Cenova nabidka NAFTA'!$F19</f>
        <v>0</v>
      </c>
      <c r="N81" s="112">
        <f>'NABIDKA DOPRAVCE'!$J23*'Vypocty indexu'!O30*'Cenova nabidka NAFTA'!$F19</f>
        <v>0</v>
      </c>
    </row>
    <row r="82" spans="1:15" outlineLevel="1">
      <c r="B82" s="55">
        <v>19</v>
      </c>
      <c r="C82" s="46" t="s">
        <v>11</v>
      </c>
      <c r="D82" s="184"/>
      <c r="E82" s="112">
        <f>'NABIDKA DOPRAVCE'!$J24*'Vypocty indexu'!F31*'Cenova nabidka NAFTA'!$F20</f>
        <v>0</v>
      </c>
      <c r="F82" s="112">
        <f>'NABIDKA DOPRAVCE'!$J24*'Vypocty indexu'!G31*'Cenova nabidka NAFTA'!$F20</f>
        <v>0</v>
      </c>
      <c r="G82" s="112">
        <f>'NABIDKA DOPRAVCE'!$J24*'Vypocty indexu'!H31*'Cenova nabidka NAFTA'!$F20</f>
        <v>0</v>
      </c>
      <c r="H82" s="112">
        <f>'NABIDKA DOPRAVCE'!$J24*'Vypocty indexu'!I31*'Cenova nabidka NAFTA'!$F20</f>
        <v>0</v>
      </c>
      <c r="I82" s="112">
        <f>'NABIDKA DOPRAVCE'!$J24*'Vypocty indexu'!J31*'Cenova nabidka NAFTA'!$F20</f>
        <v>0</v>
      </c>
      <c r="J82" s="112">
        <f>'NABIDKA DOPRAVCE'!$J24*'Vypocty indexu'!K31*'Cenova nabidka NAFTA'!$F20</f>
        <v>0</v>
      </c>
      <c r="K82" s="112">
        <f>'NABIDKA DOPRAVCE'!$J24*'Vypocty indexu'!L31*'Cenova nabidka NAFTA'!$F20</f>
        <v>0</v>
      </c>
      <c r="L82" s="112">
        <f>'NABIDKA DOPRAVCE'!$J24*'Vypocty indexu'!M31*'Cenova nabidka NAFTA'!$F20</f>
        <v>0</v>
      </c>
      <c r="M82" s="112">
        <f>'NABIDKA DOPRAVCE'!$J24*'Vypocty indexu'!N31*'Cenova nabidka NAFTA'!$F20</f>
        <v>0</v>
      </c>
      <c r="N82" s="112">
        <f>'NABIDKA DOPRAVCE'!$J24*'Vypocty indexu'!O31*'Cenova nabidka NAFTA'!$F20</f>
        <v>0</v>
      </c>
    </row>
    <row r="83" spans="1:15" outlineLevel="1">
      <c r="B83" s="55">
        <v>20</v>
      </c>
      <c r="C83" s="46" t="s">
        <v>12</v>
      </c>
      <c r="D83" s="184"/>
      <c r="E83" s="112">
        <f>'NABIDKA DOPRAVCE'!$J25*'Vypocty indexu'!F32*'Cenova nabidka NAFTA'!$F21</f>
        <v>0</v>
      </c>
      <c r="F83" s="112">
        <f>'NABIDKA DOPRAVCE'!$J25*'Vypocty indexu'!G32*'Cenova nabidka NAFTA'!$F21</f>
        <v>0</v>
      </c>
      <c r="G83" s="112">
        <f>'NABIDKA DOPRAVCE'!$J25*'Vypocty indexu'!H32*'Cenova nabidka NAFTA'!$F21</f>
        <v>0</v>
      </c>
      <c r="H83" s="112">
        <f>'NABIDKA DOPRAVCE'!$J25*'Vypocty indexu'!I32*'Cenova nabidka NAFTA'!$F21</f>
        <v>0</v>
      </c>
      <c r="I83" s="112">
        <f>'NABIDKA DOPRAVCE'!$J25*'Vypocty indexu'!J32*'Cenova nabidka NAFTA'!$F21</f>
        <v>0</v>
      </c>
      <c r="J83" s="112">
        <f>'NABIDKA DOPRAVCE'!$J25*'Vypocty indexu'!K32*'Cenova nabidka NAFTA'!$F21</f>
        <v>0</v>
      </c>
      <c r="K83" s="112">
        <f>'NABIDKA DOPRAVCE'!$J25*'Vypocty indexu'!L32*'Cenova nabidka NAFTA'!$F21</f>
        <v>0</v>
      </c>
      <c r="L83" s="112">
        <f>'NABIDKA DOPRAVCE'!$J25*'Vypocty indexu'!M32*'Cenova nabidka NAFTA'!$F21</f>
        <v>0</v>
      </c>
      <c r="M83" s="112">
        <f>'NABIDKA DOPRAVCE'!$J25*'Vypocty indexu'!N32*'Cenova nabidka NAFTA'!$F21</f>
        <v>0</v>
      </c>
      <c r="N83" s="112">
        <f>'NABIDKA DOPRAVCE'!$J25*'Vypocty indexu'!O32*'Cenova nabidka NAFTA'!$F21</f>
        <v>0</v>
      </c>
    </row>
    <row r="84" spans="1:15" outlineLevel="1">
      <c r="B84" s="55">
        <v>21</v>
      </c>
      <c r="C84" s="46" t="s">
        <v>13</v>
      </c>
      <c r="D84" s="184"/>
      <c r="E84" s="112">
        <f>'NABIDKA DOPRAVCE'!$J26*'Vypocty indexu'!F33*'Cenova nabidka NAFTA'!$F22</f>
        <v>0</v>
      </c>
      <c r="F84" s="112">
        <f>'NABIDKA DOPRAVCE'!$J26*'Vypocty indexu'!G33*'Cenova nabidka NAFTA'!$F22</f>
        <v>0</v>
      </c>
      <c r="G84" s="112">
        <f>'NABIDKA DOPRAVCE'!$J26*'Vypocty indexu'!H33*'Cenova nabidka NAFTA'!$F22</f>
        <v>0</v>
      </c>
      <c r="H84" s="112">
        <f>'NABIDKA DOPRAVCE'!$J26*'Vypocty indexu'!I33*'Cenova nabidka NAFTA'!$F22</f>
        <v>0</v>
      </c>
      <c r="I84" s="112">
        <f>'NABIDKA DOPRAVCE'!$J26*'Vypocty indexu'!J33*'Cenova nabidka NAFTA'!$F22</f>
        <v>0</v>
      </c>
      <c r="J84" s="112">
        <f>'NABIDKA DOPRAVCE'!$J26*'Vypocty indexu'!K33*'Cenova nabidka NAFTA'!$F22</f>
        <v>0</v>
      </c>
      <c r="K84" s="112">
        <f>'NABIDKA DOPRAVCE'!$J26*'Vypocty indexu'!L33*'Cenova nabidka NAFTA'!$F22</f>
        <v>0</v>
      </c>
      <c r="L84" s="112">
        <f>'NABIDKA DOPRAVCE'!$J26*'Vypocty indexu'!M33*'Cenova nabidka NAFTA'!$F22</f>
        <v>0</v>
      </c>
      <c r="M84" s="112">
        <f>'NABIDKA DOPRAVCE'!$J26*'Vypocty indexu'!N33*'Cenova nabidka NAFTA'!$F22</f>
        <v>0</v>
      </c>
      <c r="N84" s="112">
        <f>'NABIDKA DOPRAVCE'!$J26*'Vypocty indexu'!O33*'Cenova nabidka NAFTA'!$F22</f>
        <v>0</v>
      </c>
    </row>
    <row r="85" spans="1:15" outlineLevel="1">
      <c r="B85" s="55">
        <v>22</v>
      </c>
      <c r="C85" s="46" t="s">
        <v>14</v>
      </c>
      <c r="D85" s="184"/>
      <c r="E85" s="112">
        <f>'NABIDKA DOPRAVCE'!$J27*'Vypocty indexu'!F34*'Cenova nabidka NAFTA'!$F23</f>
        <v>0</v>
      </c>
      <c r="F85" s="112">
        <f>'NABIDKA DOPRAVCE'!$J27*'Vypocty indexu'!G34*'Cenova nabidka NAFTA'!$F23</f>
        <v>0</v>
      </c>
      <c r="G85" s="112">
        <f>'NABIDKA DOPRAVCE'!$J27*'Vypocty indexu'!H34*'Cenova nabidka NAFTA'!$F23</f>
        <v>0</v>
      </c>
      <c r="H85" s="112">
        <f>'NABIDKA DOPRAVCE'!$J27*'Vypocty indexu'!I34*'Cenova nabidka NAFTA'!$F23</f>
        <v>0</v>
      </c>
      <c r="I85" s="112">
        <f>'NABIDKA DOPRAVCE'!$J27*'Vypocty indexu'!J34*'Cenova nabidka NAFTA'!$F23</f>
        <v>0</v>
      </c>
      <c r="J85" s="112">
        <f>'NABIDKA DOPRAVCE'!$J27*'Vypocty indexu'!K34*'Cenova nabidka NAFTA'!$F23</f>
        <v>0</v>
      </c>
      <c r="K85" s="112">
        <f>'NABIDKA DOPRAVCE'!$J27*'Vypocty indexu'!L34*'Cenova nabidka NAFTA'!$F23</f>
        <v>0</v>
      </c>
      <c r="L85" s="112">
        <f>'NABIDKA DOPRAVCE'!$J27*'Vypocty indexu'!M34*'Cenova nabidka NAFTA'!$F23</f>
        <v>0</v>
      </c>
      <c r="M85" s="112">
        <f>'NABIDKA DOPRAVCE'!$J27*'Vypocty indexu'!N34*'Cenova nabidka NAFTA'!$F23</f>
        <v>0</v>
      </c>
      <c r="N85" s="112">
        <f>'NABIDKA DOPRAVCE'!$J27*'Vypocty indexu'!O34*'Cenova nabidka NAFTA'!$F23</f>
        <v>0</v>
      </c>
    </row>
    <row r="86" spans="1:15" outlineLevel="1">
      <c r="B86" s="55">
        <v>23</v>
      </c>
      <c r="C86" s="46" t="s">
        <v>15</v>
      </c>
      <c r="D86" s="184"/>
      <c r="E86" s="112">
        <f>'NABIDKA DOPRAVCE'!$J28*'Vypocty indexu'!F35*'Cenova nabidka NAFTA'!$F24</f>
        <v>0</v>
      </c>
      <c r="F86" s="112">
        <f>'NABIDKA DOPRAVCE'!$J28*'Vypocty indexu'!G35*'Cenova nabidka NAFTA'!$F24</f>
        <v>0</v>
      </c>
      <c r="G86" s="112">
        <f>'NABIDKA DOPRAVCE'!$J28*'Vypocty indexu'!H35*'Cenova nabidka NAFTA'!$F24</f>
        <v>0</v>
      </c>
      <c r="H86" s="112">
        <f>'NABIDKA DOPRAVCE'!$J28*'Vypocty indexu'!I35*'Cenova nabidka NAFTA'!$F24</f>
        <v>0</v>
      </c>
      <c r="I86" s="112">
        <f>'NABIDKA DOPRAVCE'!$J28*'Vypocty indexu'!J35*'Cenova nabidka NAFTA'!$F24</f>
        <v>0</v>
      </c>
      <c r="J86" s="112">
        <f>'NABIDKA DOPRAVCE'!$J28*'Vypocty indexu'!K35*'Cenova nabidka NAFTA'!$F24</f>
        <v>0</v>
      </c>
      <c r="K86" s="112">
        <f>'NABIDKA DOPRAVCE'!$J28*'Vypocty indexu'!L35*'Cenova nabidka NAFTA'!$F24</f>
        <v>0</v>
      </c>
      <c r="L86" s="112">
        <f>'NABIDKA DOPRAVCE'!$J28*'Vypocty indexu'!M35*'Cenova nabidka NAFTA'!$F24</f>
        <v>0</v>
      </c>
      <c r="M86" s="112">
        <f>'NABIDKA DOPRAVCE'!$J28*'Vypocty indexu'!N35*'Cenova nabidka NAFTA'!$F24</f>
        <v>0</v>
      </c>
      <c r="N86" s="112">
        <f>'NABIDKA DOPRAVCE'!$J28*'Vypocty indexu'!O35*'Cenova nabidka NAFTA'!$F24</f>
        <v>0</v>
      </c>
    </row>
    <row r="87" spans="1:15" outlineLevel="1">
      <c r="B87" s="55">
        <v>24</v>
      </c>
      <c r="C87" s="46" t="s">
        <v>16</v>
      </c>
      <c r="D87" s="184"/>
      <c r="E87" s="112">
        <f>'NABIDKA DOPRAVCE'!$J29*'Vypocty indexu'!F36*'Cenova nabidka NAFTA'!$F25</f>
        <v>0</v>
      </c>
      <c r="F87" s="112">
        <f>'NABIDKA DOPRAVCE'!$J29*'Vypocty indexu'!G36*'Cenova nabidka NAFTA'!$F25</f>
        <v>0</v>
      </c>
      <c r="G87" s="112">
        <f>'NABIDKA DOPRAVCE'!$J29*'Vypocty indexu'!H36*'Cenova nabidka NAFTA'!$F25</f>
        <v>0</v>
      </c>
      <c r="H87" s="112">
        <f>'NABIDKA DOPRAVCE'!$J29*'Vypocty indexu'!I36*'Cenova nabidka NAFTA'!$F25</f>
        <v>0</v>
      </c>
      <c r="I87" s="112">
        <f>'NABIDKA DOPRAVCE'!$J29*'Vypocty indexu'!J36*'Cenova nabidka NAFTA'!$F25</f>
        <v>0</v>
      </c>
      <c r="J87" s="112">
        <f>'NABIDKA DOPRAVCE'!$J29*'Vypocty indexu'!K36*'Cenova nabidka NAFTA'!$F25</f>
        <v>0</v>
      </c>
      <c r="K87" s="112">
        <f>'NABIDKA DOPRAVCE'!$J29*'Vypocty indexu'!L36*'Cenova nabidka NAFTA'!$F25</f>
        <v>0</v>
      </c>
      <c r="L87" s="112">
        <f>'NABIDKA DOPRAVCE'!$J29*'Vypocty indexu'!M36*'Cenova nabidka NAFTA'!$F25</f>
        <v>0</v>
      </c>
      <c r="M87" s="112">
        <f>'NABIDKA DOPRAVCE'!$J29*'Vypocty indexu'!N36*'Cenova nabidka NAFTA'!$F25</f>
        <v>0</v>
      </c>
      <c r="N87" s="112">
        <f>'NABIDKA DOPRAVCE'!$J29*'Vypocty indexu'!O36*'Cenova nabidka NAFTA'!$F25</f>
        <v>0</v>
      </c>
    </row>
    <row r="88" spans="1:15" outlineLevel="1">
      <c r="B88" s="55">
        <v>25</v>
      </c>
      <c r="C88" s="46" t="s">
        <v>17</v>
      </c>
      <c r="D88" s="184"/>
      <c r="E88" s="112">
        <f>'NABIDKA DOPRAVCE'!$J30*'Vypocty indexu'!F37*'Cenova nabidka NAFTA'!$F26</f>
        <v>0</v>
      </c>
      <c r="F88" s="112">
        <f>'NABIDKA DOPRAVCE'!$J30*'Vypocty indexu'!G37*'Cenova nabidka NAFTA'!$F26</f>
        <v>0</v>
      </c>
      <c r="G88" s="112">
        <f>'NABIDKA DOPRAVCE'!$J30*'Vypocty indexu'!H37*'Cenova nabidka NAFTA'!$F26</f>
        <v>0</v>
      </c>
      <c r="H88" s="112">
        <f>'NABIDKA DOPRAVCE'!$J30*'Vypocty indexu'!I37*'Cenova nabidka NAFTA'!$F26</f>
        <v>0</v>
      </c>
      <c r="I88" s="112">
        <f>'NABIDKA DOPRAVCE'!$J30*'Vypocty indexu'!J37*'Cenova nabidka NAFTA'!$F26</f>
        <v>0</v>
      </c>
      <c r="J88" s="112">
        <f>'NABIDKA DOPRAVCE'!$J30*'Vypocty indexu'!K37*'Cenova nabidka NAFTA'!$F26</f>
        <v>0</v>
      </c>
      <c r="K88" s="112">
        <f>'NABIDKA DOPRAVCE'!$J30*'Vypocty indexu'!L37*'Cenova nabidka NAFTA'!$F26</f>
        <v>0</v>
      </c>
      <c r="L88" s="112">
        <f>'NABIDKA DOPRAVCE'!$J30*'Vypocty indexu'!M37*'Cenova nabidka NAFTA'!$F26</f>
        <v>0</v>
      </c>
      <c r="M88" s="112">
        <f>'NABIDKA DOPRAVCE'!$J30*'Vypocty indexu'!N37*'Cenova nabidka NAFTA'!$F26</f>
        <v>0</v>
      </c>
      <c r="N88" s="112">
        <f>'NABIDKA DOPRAVCE'!$J30*'Vypocty indexu'!O37*'Cenova nabidka NAFTA'!$F26</f>
        <v>0</v>
      </c>
    </row>
    <row r="89" spans="1:15" outlineLevel="1">
      <c r="B89" s="66"/>
      <c r="C89" s="46"/>
      <c r="D89" s="184"/>
      <c r="E89" s="112"/>
      <c r="F89" s="112"/>
      <c r="G89" s="112"/>
      <c r="H89" s="112"/>
      <c r="I89" s="112"/>
      <c r="J89" s="112"/>
      <c r="K89" s="112"/>
      <c r="L89" s="112"/>
      <c r="M89" s="112"/>
      <c r="N89" s="112"/>
    </row>
    <row r="90" spans="1:15" outlineLevel="1">
      <c r="B90" s="55">
        <v>97</v>
      </c>
      <c r="C90" s="46" t="s">
        <v>78</v>
      </c>
      <c r="D90" s="184"/>
      <c r="E90" s="112">
        <f>'NABIDKA DOPRAVCE'!$J32*'Vypocty indexu'!F39*'Cenova nabidka NAFTA'!$F28</f>
        <v>0</v>
      </c>
      <c r="F90" s="112">
        <f>'NABIDKA DOPRAVCE'!$J32*'Vypocty indexu'!G39*'Cenova nabidka NAFTA'!$F28</f>
        <v>0</v>
      </c>
      <c r="G90" s="112">
        <f>'NABIDKA DOPRAVCE'!$J32*'Vypocty indexu'!H39*'Cenova nabidka NAFTA'!$F28</f>
        <v>0</v>
      </c>
      <c r="H90" s="112">
        <f>'NABIDKA DOPRAVCE'!$J32*'Vypocty indexu'!I39*'Cenova nabidka NAFTA'!$F28</f>
        <v>0</v>
      </c>
      <c r="I90" s="112">
        <f>'NABIDKA DOPRAVCE'!$J32*'Vypocty indexu'!J39*'Cenova nabidka NAFTA'!$F28</f>
        <v>0</v>
      </c>
      <c r="J90" s="112">
        <f>'NABIDKA DOPRAVCE'!$J32*'Vypocty indexu'!K39*'Cenova nabidka NAFTA'!$F28</f>
        <v>0</v>
      </c>
      <c r="K90" s="112">
        <f>'NABIDKA DOPRAVCE'!$J32*'Vypocty indexu'!L39*'Cenova nabidka NAFTA'!$F28</f>
        <v>0</v>
      </c>
      <c r="L90" s="112">
        <f>'NABIDKA DOPRAVCE'!$J32*'Vypocty indexu'!M39*'Cenova nabidka NAFTA'!$F28</f>
        <v>0</v>
      </c>
      <c r="M90" s="112">
        <f>'NABIDKA DOPRAVCE'!$J32*'Vypocty indexu'!N39*'Cenova nabidka NAFTA'!$F28</f>
        <v>0</v>
      </c>
      <c r="N90" s="112">
        <f>'NABIDKA DOPRAVCE'!$J32*'Vypocty indexu'!O39*'Cenova nabidka NAFTA'!$F28</f>
        <v>0</v>
      </c>
    </row>
    <row r="91" spans="1:15" outlineLevel="1">
      <c r="B91" s="55">
        <v>98</v>
      </c>
      <c r="C91" s="46" t="s">
        <v>41</v>
      </c>
      <c r="D91" s="184"/>
      <c r="E91" s="112">
        <f>'NABIDKA DOPRAVCE'!$J33*'Vypocty indexu'!F40*'Cenova nabidka NAFTA'!$F29</f>
        <v>0</v>
      </c>
      <c r="F91" s="112">
        <f>'NABIDKA DOPRAVCE'!$J33*'Vypocty indexu'!G40*'Cenova nabidka NAFTA'!$F29</f>
        <v>0</v>
      </c>
      <c r="G91" s="112">
        <f>'NABIDKA DOPRAVCE'!$J33*'Vypocty indexu'!H40*'Cenova nabidka NAFTA'!$F29</f>
        <v>0</v>
      </c>
      <c r="H91" s="112">
        <f>'NABIDKA DOPRAVCE'!$J33*'Vypocty indexu'!I40*'Cenova nabidka NAFTA'!$F29</f>
        <v>0</v>
      </c>
      <c r="I91" s="112">
        <f>'NABIDKA DOPRAVCE'!$J33*'Vypocty indexu'!J40*'Cenova nabidka NAFTA'!$F29</f>
        <v>0</v>
      </c>
      <c r="J91" s="112">
        <f>'NABIDKA DOPRAVCE'!$J33*'Vypocty indexu'!K40*'Cenova nabidka NAFTA'!$F29</f>
        <v>0</v>
      </c>
      <c r="K91" s="112">
        <f>'NABIDKA DOPRAVCE'!$J33*'Vypocty indexu'!L40*'Cenova nabidka NAFTA'!$F29</f>
        <v>0</v>
      </c>
      <c r="L91" s="112">
        <f>'NABIDKA DOPRAVCE'!$J33*'Vypocty indexu'!M40*'Cenova nabidka NAFTA'!$F29</f>
        <v>0</v>
      </c>
      <c r="M91" s="112">
        <f>'NABIDKA DOPRAVCE'!$J33*'Vypocty indexu'!N40*'Cenova nabidka NAFTA'!$F29</f>
        <v>0</v>
      </c>
      <c r="N91" s="112">
        <f>'NABIDKA DOPRAVCE'!$J33*'Vypocty indexu'!O40*'Cenova nabidka NAFTA'!$F29</f>
        <v>0</v>
      </c>
    </row>
    <row r="92" spans="1: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1:15" s="53" customFormat="1" ht="12.75" customHeight="1">
      <c r="E93" s="111"/>
      <c r="F93" s="111"/>
      <c r="G93" s="111"/>
      <c r="H93" s="111"/>
      <c r="I93" s="111"/>
      <c r="J93" s="111"/>
      <c r="K93" s="111"/>
      <c r="L93" s="111"/>
      <c r="M93" s="111"/>
      <c r="N93" s="111"/>
      <c r="O93" s="110"/>
    </row>
    <row r="94" spans="1:15" s="8" customFormat="1" ht="12.75" customHeight="1">
      <c r="A94" s="9"/>
      <c r="B94" s="538" t="s">
        <v>27</v>
      </c>
      <c r="C94" s="539" t="s">
        <v>55</v>
      </c>
      <c r="D94" s="540"/>
      <c r="E94" s="542">
        <f>'NABIDKA DOPRAVCE'!$J19*'Vypocty indexu'!F26*'Cenova nabidka NAFTA'!$F15</f>
        <v>0</v>
      </c>
      <c r="F94" s="542">
        <f>'NABIDKA DOPRAVCE'!$J19*'Vypocty indexu'!G26*'Cenova nabidka NAFTA'!$F15</f>
        <v>0</v>
      </c>
      <c r="G94" s="542">
        <f>'NABIDKA DOPRAVCE'!$J19*'Vypocty indexu'!H26*'Cenova nabidka NAFTA'!$F15</f>
        <v>0</v>
      </c>
      <c r="H94" s="542">
        <f>'NABIDKA DOPRAVCE'!$J19*'Vypocty indexu'!I26*'Cenova nabidka NAFTA'!$F15</f>
        <v>0</v>
      </c>
      <c r="I94" s="542">
        <f>'NABIDKA DOPRAVCE'!$J19*'Vypocty indexu'!J26*'Cenova nabidka NAFTA'!$F15</f>
        <v>0</v>
      </c>
      <c r="J94" s="542">
        <f>'NABIDKA DOPRAVCE'!$J19*'Vypocty indexu'!K26*'Cenova nabidka NAFTA'!$F15</f>
        <v>0</v>
      </c>
      <c r="K94" s="542">
        <f>'NABIDKA DOPRAVCE'!$J19*'Vypocty indexu'!L26*'Cenova nabidka NAFTA'!$F15</f>
        <v>0</v>
      </c>
      <c r="L94" s="542">
        <f>'NABIDKA DOPRAVCE'!$J19*'Vypocty indexu'!M26*'Cenova nabidka NAFTA'!$F15</f>
        <v>0</v>
      </c>
      <c r="M94" s="542">
        <f>'NABIDKA DOPRAVCE'!$J19*'Vypocty indexu'!N26*'Cenova nabidka NAFTA'!$F15</f>
        <v>0</v>
      </c>
      <c r="N94" s="542">
        <f>'NABIDKA DOPRAVCE'!$J19*'Vypocty indexu'!O26*'Cenova nabidka NAFTA'!$F15</f>
        <v>0</v>
      </c>
      <c r="O94" s="49"/>
    </row>
    <row r="95" spans="1:15" s="8" customFormat="1" ht="12.75" customHeight="1">
      <c r="A95" s="9"/>
      <c r="B95" s="538" t="s">
        <v>37</v>
      </c>
      <c r="C95" s="539" t="s">
        <v>57</v>
      </c>
      <c r="D95" s="540"/>
      <c r="E95" s="542">
        <f>'NABIDKA DOPRAVCE'!$J21*'Vypocty indexu'!F28*'Cenova nabidka NAFTA'!$F17</f>
        <v>0</v>
      </c>
      <c r="F95" s="542">
        <f>'NABIDKA DOPRAVCE'!$J21*'Vypocty indexu'!G28*'Cenova nabidka NAFTA'!$F17</f>
        <v>0</v>
      </c>
      <c r="G95" s="542">
        <f>'NABIDKA DOPRAVCE'!$J21*'Vypocty indexu'!H28*'Cenova nabidka NAFTA'!$F17</f>
        <v>0</v>
      </c>
      <c r="H95" s="542">
        <f>'NABIDKA DOPRAVCE'!$J21*'Vypocty indexu'!I28*'Cenova nabidka NAFTA'!$F17</f>
        <v>0</v>
      </c>
      <c r="I95" s="542">
        <f>'NABIDKA DOPRAVCE'!$J21*'Vypocty indexu'!J28*'Cenova nabidka NAFTA'!$F17</f>
        <v>0</v>
      </c>
      <c r="J95" s="542">
        <f>'NABIDKA DOPRAVCE'!$J21*'Vypocty indexu'!K28*'Cenova nabidka NAFTA'!$F17</f>
        <v>0</v>
      </c>
      <c r="K95" s="542">
        <f>'NABIDKA DOPRAVCE'!$J21*'Vypocty indexu'!L28*'Cenova nabidka NAFTA'!$F17</f>
        <v>0</v>
      </c>
      <c r="L95" s="542">
        <f>'NABIDKA DOPRAVCE'!$J21*'Vypocty indexu'!M28*'Cenova nabidka NAFTA'!$F17</f>
        <v>0</v>
      </c>
      <c r="M95" s="542">
        <f>'NABIDKA DOPRAVCE'!$J21*'Vypocty indexu'!N28*'Cenova nabidka NAFTA'!$F17</f>
        <v>0</v>
      </c>
      <c r="N95" s="542">
        <f>'NABIDKA DOPRAVCE'!$J21*'Vypocty indexu'!O28*'Cenova nabidka NAFTA'!$F17</f>
        <v>0</v>
      </c>
      <c r="O95" s="49"/>
    </row>
    <row r="96" spans="1:15" s="8" customFormat="1" ht="12.75" customHeight="1">
      <c r="A96" s="9"/>
      <c r="B96" s="9"/>
      <c r="C96" s="9"/>
      <c r="D96" s="9"/>
      <c r="E96" s="9"/>
      <c r="F96" s="9"/>
      <c r="G96" s="9"/>
      <c r="H96" s="9"/>
      <c r="I96" s="9"/>
      <c r="J96" s="9"/>
      <c r="K96" s="9"/>
      <c r="L96" s="9"/>
      <c r="M96" s="9"/>
      <c r="N96" s="9"/>
      <c r="O96" s="49"/>
    </row>
    <row r="97" spans="1:15" s="8" customFormat="1" ht="12.75" hidden="1" customHeight="1">
      <c r="A97" s="9"/>
      <c r="B97" s="9"/>
      <c r="C97" s="9"/>
      <c r="D97" s="9"/>
      <c r="E97" s="9"/>
      <c r="F97" s="9"/>
      <c r="G97" s="9"/>
      <c r="H97" s="9"/>
      <c r="I97" s="9"/>
      <c r="J97" s="9"/>
      <c r="K97" s="9"/>
      <c r="L97" s="9"/>
      <c r="M97" s="9"/>
      <c r="N97" s="9"/>
      <c r="O97" s="49"/>
    </row>
    <row r="98" spans="1:15" s="8" customFormat="1" ht="12.75" hidden="1" customHeight="1">
      <c r="A98" s="9"/>
      <c r="B98" s="9"/>
      <c r="C98" s="9"/>
      <c r="D98" s="9"/>
      <c r="E98" s="9"/>
      <c r="F98" s="9"/>
      <c r="G98" s="9"/>
      <c r="H98" s="9"/>
      <c r="I98" s="9"/>
      <c r="J98" s="9"/>
      <c r="K98" s="9"/>
      <c r="L98" s="9"/>
      <c r="M98" s="9"/>
      <c r="N98" s="9"/>
      <c r="O98" s="49"/>
    </row>
    <row r="99" spans="1:15" s="8" customFormat="1" ht="12.75" hidden="1" customHeight="1">
      <c r="A99" s="9"/>
      <c r="B99" s="9"/>
      <c r="C99" s="9"/>
      <c r="D99" s="9"/>
      <c r="E99" s="9"/>
      <c r="F99" s="9"/>
      <c r="G99" s="9"/>
      <c r="H99" s="9"/>
      <c r="I99" s="9"/>
      <c r="J99" s="9"/>
      <c r="K99" s="9"/>
      <c r="L99" s="9"/>
      <c r="M99" s="9"/>
      <c r="N99" s="9"/>
      <c r="O99" s="49"/>
    </row>
    <row r="100" spans="1:15" s="8" customFormat="1" ht="12.75" hidden="1" customHeight="1">
      <c r="A100" s="9"/>
      <c r="B100" s="9"/>
      <c r="C100" s="9"/>
      <c r="D100" s="9"/>
      <c r="E100" s="9"/>
      <c r="F100" s="9"/>
      <c r="G100" s="9"/>
      <c r="H100" s="9"/>
      <c r="I100" s="9"/>
      <c r="J100" s="9"/>
      <c r="K100" s="9"/>
      <c r="L100" s="9"/>
      <c r="M100" s="9"/>
      <c r="N100" s="9"/>
      <c r="O100" s="49"/>
    </row>
    <row r="101" spans="1:15" s="8" customFormat="1" ht="12.75" hidden="1" customHeight="1">
      <c r="A101" s="9"/>
      <c r="B101" s="9"/>
      <c r="C101" s="9"/>
      <c r="D101" s="9"/>
      <c r="E101" s="9"/>
      <c r="F101" s="9"/>
      <c r="G101" s="9"/>
      <c r="H101" s="9"/>
      <c r="I101" s="9"/>
      <c r="J101" s="9"/>
      <c r="K101" s="9"/>
      <c r="L101" s="9"/>
      <c r="M101" s="9"/>
      <c r="N101" s="9"/>
      <c r="O101" s="49"/>
    </row>
    <row r="102" spans="1:15" s="8" customFormat="1" ht="12.75" hidden="1" customHeight="1">
      <c r="A102" s="9"/>
      <c r="B102" s="9"/>
      <c r="C102" s="9"/>
      <c r="D102" s="9"/>
      <c r="E102" s="9"/>
      <c r="F102" s="9"/>
      <c r="G102" s="9"/>
      <c r="H102" s="9"/>
      <c r="I102" s="9"/>
      <c r="J102" s="9"/>
      <c r="K102" s="9"/>
      <c r="L102" s="9"/>
      <c r="M102" s="9"/>
      <c r="N102" s="9"/>
      <c r="O102" s="49"/>
    </row>
    <row r="103" spans="1:15" s="8" customFormat="1" ht="12.75" hidden="1" customHeight="1">
      <c r="A103" s="9"/>
      <c r="B103" s="9"/>
      <c r="C103" s="9"/>
      <c r="D103" s="9"/>
      <c r="E103" s="9"/>
      <c r="F103" s="9"/>
      <c r="G103" s="9"/>
      <c r="H103" s="9"/>
      <c r="I103" s="9"/>
      <c r="J103" s="9"/>
      <c r="K103" s="9"/>
      <c r="L103" s="9"/>
      <c r="M103" s="9"/>
      <c r="N103" s="9"/>
      <c r="O103" s="49"/>
    </row>
    <row r="104" spans="1:15" s="8" customFormat="1" ht="12.75" hidden="1" customHeight="1">
      <c r="A104" s="9"/>
      <c r="B104" s="9"/>
      <c r="C104" s="9"/>
      <c r="D104" s="9"/>
      <c r="E104" s="9"/>
      <c r="F104" s="9"/>
      <c r="G104" s="9"/>
      <c r="H104" s="9"/>
      <c r="I104" s="9"/>
      <c r="J104" s="9"/>
      <c r="K104" s="9"/>
      <c r="L104" s="9"/>
      <c r="M104" s="9"/>
      <c r="N104" s="9"/>
      <c r="O104" s="49"/>
    </row>
    <row r="105" spans="1:15" s="8" customFormat="1" ht="12.75" hidden="1" customHeight="1">
      <c r="A105" s="9"/>
      <c r="B105" s="9"/>
      <c r="C105" s="9"/>
      <c r="D105" s="9"/>
      <c r="E105" s="9"/>
      <c r="F105" s="9"/>
      <c r="G105" s="9"/>
      <c r="H105" s="9"/>
      <c r="I105" s="9"/>
      <c r="J105" s="9"/>
      <c r="K105" s="9"/>
      <c r="L105" s="9"/>
      <c r="M105" s="9"/>
      <c r="N105" s="9"/>
      <c r="O105" s="49"/>
    </row>
    <row r="106" spans="1:15" s="8" customFormat="1" ht="12.75" hidden="1" customHeight="1">
      <c r="A106" s="9"/>
      <c r="B106" s="9"/>
      <c r="C106" s="9"/>
      <c r="D106" s="9"/>
      <c r="E106" s="9"/>
      <c r="F106" s="9"/>
      <c r="G106" s="9"/>
      <c r="H106" s="9"/>
      <c r="I106" s="9"/>
      <c r="J106" s="9"/>
      <c r="K106" s="9"/>
      <c r="L106" s="9"/>
      <c r="M106" s="9"/>
      <c r="N106" s="9"/>
      <c r="O106" s="49"/>
    </row>
    <row r="107" spans="1:15" s="8" customFormat="1" ht="12.75" hidden="1" customHeight="1">
      <c r="A107" s="9"/>
      <c r="B107" s="9"/>
      <c r="C107" s="9"/>
      <c r="D107" s="9"/>
      <c r="E107" s="9"/>
      <c r="F107" s="9"/>
      <c r="G107" s="9"/>
      <c r="H107" s="9"/>
      <c r="I107" s="9"/>
      <c r="J107" s="9"/>
      <c r="K107" s="9"/>
      <c r="L107" s="9"/>
      <c r="M107" s="9"/>
      <c r="N107" s="9"/>
      <c r="O107" s="49"/>
    </row>
    <row r="108" spans="1:15" s="8" customFormat="1" ht="12.75" hidden="1" customHeight="1">
      <c r="A108" s="9"/>
      <c r="B108" s="9"/>
      <c r="C108" s="9"/>
      <c r="D108" s="9"/>
      <c r="E108" s="9"/>
      <c r="F108" s="9"/>
      <c r="G108" s="9"/>
      <c r="H108" s="9"/>
      <c r="I108" s="9"/>
      <c r="J108" s="9"/>
      <c r="K108" s="9"/>
      <c r="L108" s="9"/>
      <c r="M108" s="9"/>
      <c r="N108" s="9"/>
      <c r="O108" s="49"/>
    </row>
    <row r="109" spans="1:15" s="8" customFormat="1" ht="12.75" hidden="1" customHeight="1">
      <c r="A109" s="9"/>
      <c r="B109" s="9"/>
      <c r="C109" s="9"/>
      <c r="D109" s="9"/>
      <c r="E109" s="9"/>
      <c r="F109" s="9"/>
      <c r="G109" s="9"/>
      <c r="H109" s="9"/>
      <c r="I109" s="9"/>
      <c r="J109" s="9"/>
      <c r="K109" s="9"/>
      <c r="L109" s="9"/>
      <c r="M109" s="9"/>
      <c r="N109" s="9"/>
      <c r="O109" s="49"/>
    </row>
    <row r="110" spans="1:15" s="8" customFormat="1" ht="12.75" hidden="1" customHeight="1">
      <c r="A110" s="9"/>
      <c r="B110" s="9"/>
      <c r="C110" s="9"/>
      <c r="D110" s="9"/>
      <c r="E110" s="9"/>
      <c r="F110" s="9"/>
      <c r="G110" s="9"/>
      <c r="H110" s="9"/>
      <c r="I110" s="9"/>
      <c r="J110" s="9"/>
      <c r="K110" s="9"/>
      <c r="L110" s="9"/>
      <c r="M110" s="9"/>
      <c r="N110" s="9"/>
      <c r="O110" s="49"/>
    </row>
    <row r="111" spans="1:15" s="8" customFormat="1" ht="12.75" hidden="1" customHeight="1">
      <c r="A111" s="9"/>
      <c r="B111" s="9"/>
      <c r="C111" s="9"/>
      <c r="D111" s="9"/>
      <c r="E111" s="9"/>
      <c r="F111" s="9"/>
      <c r="G111" s="9"/>
      <c r="H111" s="9"/>
      <c r="I111" s="9"/>
      <c r="J111" s="9"/>
      <c r="K111" s="9"/>
      <c r="L111" s="9"/>
      <c r="M111" s="9"/>
      <c r="N111" s="9"/>
      <c r="O111" s="49"/>
    </row>
    <row r="112" spans="1:15" s="8" customFormat="1" ht="12.75" hidden="1" customHeight="1">
      <c r="A112" s="9"/>
      <c r="B112" s="9"/>
      <c r="C112" s="9"/>
      <c r="D112" s="9"/>
      <c r="E112" s="9"/>
      <c r="F112" s="9"/>
      <c r="G112" s="9"/>
      <c r="H112" s="9"/>
      <c r="I112" s="9"/>
      <c r="J112" s="9"/>
      <c r="K112" s="9"/>
      <c r="L112" s="9"/>
      <c r="M112" s="9"/>
      <c r="N112" s="9"/>
      <c r="O112" s="49"/>
    </row>
    <row r="113" spans="1:15" s="8" customFormat="1" ht="12.75" hidden="1" customHeight="1">
      <c r="A113" s="9"/>
      <c r="B113" s="9"/>
      <c r="C113" s="9"/>
      <c r="D113" s="9"/>
      <c r="E113" s="9"/>
      <c r="F113" s="9"/>
      <c r="G113" s="9"/>
      <c r="H113" s="9"/>
      <c r="I113" s="9"/>
      <c r="J113" s="9"/>
      <c r="K113" s="9"/>
      <c r="L113" s="9"/>
      <c r="M113" s="9"/>
      <c r="N113" s="9"/>
      <c r="O113" s="49"/>
    </row>
    <row r="114" spans="1:15" s="8" customFormat="1" ht="12.75" hidden="1" customHeight="1">
      <c r="A114" s="9"/>
      <c r="B114" s="9"/>
      <c r="C114" s="9"/>
      <c r="D114" s="9"/>
      <c r="E114" s="9"/>
      <c r="F114" s="9"/>
      <c r="G114" s="9"/>
      <c r="H114" s="9"/>
      <c r="I114" s="9"/>
      <c r="J114" s="9"/>
      <c r="K114" s="9"/>
      <c r="L114" s="9"/>
      <c r="M114" s="9"/>
      <c r="N114" s="9"/>
      <c r="O114" s="49"/>
    </row>
    <row r="115" spans="1:15" s="8" customFormat="1" ht="12.75" hidden="1" customHeight="1">
      <c r="A115" s="9"/>
      <c r="B115" s="9"/>
      <c r="C115" s="9"/>
      <c r="D115" s="9"/>
      <c r="E115" s="9"/>
      <c r="F115" s="9"/>
      <c r="G115" s="9"/>
      <c r="H115" s="9"/>
      <c r="I115" s="9"/>
      <c r="J115" s="9"/>
      <c r="K115" s="9"/>
      <c r="L115" s="9"/>
      <c r="M115" s="9"/>
      <c r="N115" s="9"/>
      <c r="O115" s="49"/>
    </row>
    <row r="116" spans="1:15" s="8" customFormat="1" ht="12.75" hidden="1" customHeight="1">
      <c r="A116" s="9"/>
      <c r="B116" s="9"/>
      <c r="C116" s="9"/>
      <c r="D116" s="9"/>
      <c r="E116" s="9"/>
      <c r="F116" s="9"/>
      <c r="G116" s="9"/>
      <c r="H116" s="9"/>
      <c r="I116" s="9"/>
      <c r="J116" s="9"/>
      <c r="K116" s="9"/>
      <c r="L116" s="9"/>
      <c r="M116" s="9"/>
      <c r="N116" s="9"/>
      <c r="O116" s="49"/>
    </row>
    <row r="117" spans="1:15" s="8" customFormat="1" ht="12.75" hidden="1" customHeight="1">
      <c r="A117" s="9"/>
      <c r="B117" s="9"/>
      <c r="C117" s="9"/>
      <c r="D117" s="9"/>
      <c r="E117" s="9"/>
      <c r="F117" s="9"/>
      <c r="G117" s="9"/>
      <c r="H117" s="9"/>
      <c r="I117" s="9"/>
      <c r="J117" s="9"/>
      <c r="K117" s="9"/>
      <c r="L117" s="9"/>
      <c r="M117" s="9"/>
      <c r="N117" s="9"/>
      <c r="O117" s="49"/>
    </row>
    <row r="118" spans="1:15" ht="12.75" hidden="1" customHeight="1"/>
    <row r="119" spans="1:15" ht="12.75" hidden="1" customHeight="1"/>
    <row r="120" spans="1:15" ht="12.75" hidden="1" customHeight="1"/>
    <row r="121" spans="1:15" ht="12.75" hidden="1" customHeight="1"/>
    <row r="122" spans="1:15" ht="12.75" hidden="1" customHeight="1"/>
    <row r="123" spans="1:15" ht="12.75" hidden="1" customHeight="1"/>
    <row r="124" spans="1:15" ht="12.75" hidden="1" customHeight="1"/>
    <row r="125" spans="1:15" ht="12.75" hidden="1" customHeight="1"/>
    <row r="126" spans="1:15" ht="12.75" hidden="1" customHeight="1"/>
    <row r="127" spans="1:15" ht="12.75" hidden="1" customHeight="1"/>
    <row r="128" spans="1:15" ht="12.75" hidden="1" customHeight="1"/>
    <row r="129" ht="12.75" hidden="1" customHeight="1"/>
    <row r="130" ht="12.75" hidden="1" customHeight="1"/>
  </sheetData>
  <sheetProtection algorithmName="SHA-512" hashValue="gyR6yzpt6wqqVd9EDuRTMRw4mJW2LQgFODSe7P7i0EdfQ+TiRYdc3M6nDajLLv2qzbiqWHit42NGQJJHWNxc3A==" saltValue="KQYYEP1uJiEkF+vZ9JRI/w==" spinCount="100000" sheet="1" formatRows="0"/>
  <conditionalFormatting sqref="E31:N31">
    <cfRule type="expression" dxfId="1" priority="2">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17">
    <tabColor rgb="FF97C1FF"/>
  </sheetPr>
  <dimension ref="A1:O130"/>
  <sheetViews>
    <sheetView zoomScaleNormal="100" zoomScaleSheetLayoutView="100" workbookViewId="0"/>
  </sheetViews>
  <sheetFormatPr defaultColWidth="0" defaultRowHeight="12.75" customHeight="1" zeroHeight="1" outlineLevelRow="1"/>
  <cols>
    <col min="1" max="1" width="4.7109375" style="9" customWidth="1"/>
    <col min="2" max="2" width="9.140625" style="9" customWidth="1"/>
    <col min="3" max="4" width="24.28515625" style="9" customWidth="1"/>
    <col min="5" max="14" width="9.140625" style="9" customWidth="1"/>
    <col min="15" max="15" width="4.7109375" style="49" customWidth="1"/>
    <col min="16" max="16384" width="9.140625" style="9" hidden="1"/>
  </cols>
  <sheetData>
    <row r="1" spans="2:14" ht="12.75" customHeight="1"/>
    <row r="2" spans="2:14" ht="12.75" customHeight="1">
      <c r="B2" s="10" t="s">
        <v>107</v>
      </c>
      <c r="E2" s="10" t="s">
        <v>238</v>
      </c>
    </row>
    <row r="3" spans="2:14" ht="12.75" customHeight="1"/>
    <row r="4" spans="2:14" ht="12.75" customHeight="1">
      <c r="E4" s="174" t="s">
        <v>116</v>
      </c>
      <c r="F4" s="175"/>
      <c r="G4" s="175"/>
      <c r="H4" s="175"/>
      <c r="I4" s="175"/>
      <c r="J4" s="175"/>
      <c r="K4" s="175"/>
      <c r="L4" s="175"/>
      <c r="M4" s="175"/>
      <c r="N4" s="176"/>
    </row>
    <row r="5" spans="2:14" ht="12.75" customHeight="1">
      <c r="E5" s="21">
        <f>VR</f>
        <v>1</v>
      </c>
      <c r="F5" s="57">
        <f>E5+1</f>
        <v>2</v>
      </c>
      <c r="G5" s="57">
        <f t="shared" ref="G5:N5" si="0">F5+1</f>
        <v>3</v>
      </c>
      <c r="H5" s="57">
        <f t="shared" si="0"/>
        <v>4</v>
      </c>
      <c r="I5" s="57">
        <f t="shared" si="0"/>
        <v>5</v>
      </c>
      <c r="J5" s="57">
        <f t="shared" si="0"/>
        <v>6</v>
      </c>
      <c r="K5" s="57">
        <f t="shared" si="0"/>
        <v>7</v>
      </c>
      <c r="L5" s="57">
        <f t="shared" si="0"/>
        <v>8</v>
      </c>
      <c r="M5" s="57">
        <f t="shared" si="0"/>
        <v>9</v>
      </c>
      <c r="N5" s="57">
        <f t="shared" si="0"/>
        <v>10</v>
      </c>
    </row>
    <row r="6" spans="2:14">
      <c r="B6" s="10" t="str">
        <f>'Beh smlouvy'!B14</f>
        <v>Cena za Vozokm (bez přejezdů)</v>
      </c>
      <c r="D6" s="53"/>
      <c r="E6" s="185"/>
      <c r="F6" s="98"/>
      <c r="G6" s="98"/>
      <c r="H6" s="98"/>
      <c r="I6" s="98"/>
      <c r="J6" s="98"/>
      <c r="K6" s="98"/>
      <c r="L6" s="98"/>
      <c r="M6" s="98"/>
      <c r="N6" s="99"/>
    </row>
    <row r="7" spans="2:14" outlineLevel="1">
      <c r="B7" s="52" t="s">
        <v>32</v>
      </c>
      <c r="C7" s="52" t="s">
        <v>59</v>
      </c>
      <c r="D7" s="53"/>
      <c r="E7" s="83"/>
      <c r="F7" s="177"/>
      <c r="G7" s="177"/>
      <c r="H7" s="177"/>
      <c r="I7" s="177"/>
      <c r="J7" s="177"/>
      <c r="K7" s="177"/>
      <c r="L7" s="177"/>
      <c r="M7" s="177"/>
      <c r="N7" s="186"/>
    </row>
    <row r="8" spans="2:14" outlineLevel="1">
      <c r="B8" s="55" t="s">
        <v>19</v>
      </c>
      <c r="C8" s="46" t="s">
        <v>111</v>
      </c>
      <c r="D8" s="184"/>
      <c r="E8" s="114">
        <f>'NABIDKA DOPRAVCE'!$K11*'Vypocty indexu'!F18*('Cenova nabidka Alternativni'!$F7+IF(OR(E$31&lt;SH,E$31&gt;HH),'Cenova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8" s="114">
        <f>'NABIDKA DOPRAVCE'!$K11*'Vypocty indexu'!G18*('Cenova nabidka Alternativni'!$F7+IF(OR(F$31&lt;SH,F$31&gt;HH),'Cenova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8" s="114">
        <f>'NABIDKA DOPRAVCE'!$K11*'Vypocty indexu'!H18*('Cenova nabidka Alternativni'!$F7+IF(OR(G$31&lt;SH,G$31&gt;HH),'Cenova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8" s="114">
        <f>'NABIDKA DOPRAVCE'!$K11*'Vypocty indexu'!I18*('Cenova nabidka Alternativni'!$F7+IF(OR(H$31&lt;SH,H$31&gt;HH),'Cenova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8" s="114">
        <f>'NABIDKA DOPRAVCE'!$K11*'Vypocty indexu'!J18*('Cenova nabidka Alternativni'!$F7+IF(OR(I$31&lt;SH,I$31&gt;HH),'Cenova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8" s="114">
        <f>'NABIDKA DOPRAVCE'!$K11*'Vypocty indexu'!K18*('Cenova nabidka Alternativni'!$F7+IF(OR(J$31&lt;SH,J$31&gt;HH),'Cenova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8" s="114">
        <f>'NABIDKA DOPRAVCE'!$K11*'Vypocty indexu'!L18*('Cenova nabidka Alternativni'!$F7+IF(OR(K$31&lt;SH,K$31&gt;HH),'Cenova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8" s="114">
        <f>'NABIDKA DOPRAVCE'!$K11*'Vypocty indexu'!M18*('Cenova nabidka Alternativni'!$F7+IF(OR(L$31&lt;SH,L$31&gt;HH),'Cenova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8" s="114">
        <f>'NABIDKA DOPRAVCE'!$K11*'Vypocty indexu'!N18*('Cenova nabidka Alternativni'!$F7+IF(OR(M$31&lt;SH,M$31&gt;HH),'Cenova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8" s="114">
        <f>'NABIDKA DOPRAVCE'!$K11*'Vypocty indexu'!O18*('Cenova nabidka Alternativni'!$F7+IF(OR(N$31&lt;SH,N$31&gt;HH),'Cenova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9" spans="2:14" outlineLevel="1">
      <c r="B9" s="55" t="s">
        <v>20</v>
      </c>
      <c r="C9" s="46" t="s">
        <v>240</v>
      </c>
      <c r="D9" s="184"/>
      <c r="E9" s="114">
        <f>'NABIDKA DOPRAVCE'!$K12*'Vypocty indexu'!F19*('Cenova nabidka Alternativni'!$F8+IF(OR(E$31&lt;SH,E$31&gt;HH),'Cenova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9" s="114">
        <f>'NABIDKA DOPRAVCE'!$K12*'Vypocty indexu'!G19*('Cenova nabidka Alternativni'!$F8+IF(OR(F$31&lt;SH,F$31&gt;HH),'Cenova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9" s="114">
        <f>'NABIDKA DOPRAVCE'!$K12*'Vypocty indexu'!H19*('Cenova nabidka Alternativni'!$F8+IF(OR(G$31&lt;SH,G$31&gt;HH),'Cenova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9" s="114">
        <f>'NABIDKA DOPRAVCE'!$K12*'Vypocty indexu'!I19*('Cenova nabidka Alternativni'!$F8+IF(OR(H$31&lt;SH,H$31&gt;HH),'Cenova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9" s="114">
        <f>'NABIDKA DOPRAVCE'!$K12*'Vypocty indexu'!J19*('Cenova nabidka Alternativni'!$F8+IF(OR(I$31&lt;SH,I$31&gt;HH),'Cenova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9" s="114">
        <f>'NABIDKA DOPRAVCE'!$K12*'Vypocty indexu'!K19*('Cenova nabidka Alternativni'!$F8+IF(OR(J$31&lt;SH,J$31&gt;HH),'Cenova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9" s="114">
        <f>'NABIDKA DOPRAVCE'!$K12*'Vypocty indexu'!L19*('Cenova nabidka Alternativni'!$F8+IF(OR(K$31&lt;SH,K$31&gt;HH),'Cenova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9" s="114">
        <f>'NABIDKA DOPRAVCE'!$K12*'Vypocty indexu'!M19*('Cenova nabidka Alternativni'!$F8+IF(OR(L$31&lt;SH,L$31&gt;HH),'Cenova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9" s="114">
        <f>'NABIDKA DOPRAVCE'!$K12*'Vypocty indexu'!N19*('Cenova nabidka Alternativni'!$F8+IF(OR(M$31&lt;SH,M$31&gt;HH),'Cenova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9" s="114">
        <f>'NABIDKA DOPRAVCE'!$K12*'Vypocty indexu'!O19*('Cenova nabidka Alternativni'!$F8+IF(OR(N$31&lt;SH,N$31&gt;HH),'Cenova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10" spans="2:14" outlineLevel="1">
      <c r="B10" s="55" t="s">
        <v>21</v>
      </c>
      <c r="C10" s="46" t="s">
        <v>112</v>
      </c>
      <c r="D10" s="184"/>
      <c r="E10" s="114">
        <f>'NABIDKA DOPRAVCE'!$K13*'Vypocty indexu'!F20*('Cenova nabidka Alternativni'!$F9+IF(OR(E$31&lt;SH,E$31&gt;HH),'Cenova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10" s="114">
        <f>'NABIDKA DOPRAVCE'!$K13*'Vypocty indexu'!G20*('Cenova nabidka Alternativni'!$F9+IF(OR(F$31&lt;SH,F$31&gt;HH),'Cenova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10" s="114">
        <f>'NABIDKA DOPRAVCE'!$K13*'Vypocty indexu'!H20*('Cenova nabidka Alternativni'!$F9+IF(OR(G$31&lt;SH,G$31&gt;HH),'Cenova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10" s="114">
        <f>'NABIDKA DOPRAVCE'!$K13*'Vypocty indexu'!I20*('Cenova nabidka Alternativni'!$F9+IF(OR(H$31&lt;SH,H$31&gt;HH),'Cenova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10" s="114">
        <f>'NABIDKA DOPRAVCE'!$K13*'Vypocty indexu'!J20*('Cenova nabidka Alternativni'!$F9+IF(OR(I$31&lt;SH,I$31&gt;HH),'Cenova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10" s="114">
        <f>'NABIDKA DOPRAVCE'!$K13*'Vypocty indexu'!K20*('Cenova nabidka Alternativni'!$F9+IF(OR(J$31&lt;SH,J$31&gt;HH),'Cenova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10" s="114">
        <f>'NABIDKA DOPRAVCE'!$K13*'Vypocty indexu'!L20*('Cenova nabidka Alternativni'!$F9+IF(OR(K$31&lt;SH,K$31&gt;HH),'Cenova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10" s="114">
        <f>'NABIDKA DOPRAVCE'!$K13*'Vypocty indexu'!M20*('Cenova nabidka Alternativni'!$F9+IF(OR(L$31&lt;SH,L$31&gt;HH),'Cenova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10" s="114">
        <f>'NABIDKA DOPRAVCE'!$K13*'Vypocty indexu'!N20*('Cenova nabidka Alternativni'!$F9+IF(OR(M$31&lt;SH,M$31&gt;HH),'Cenova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10" s="114">
        <f>'NABIDKA DOPRAVCE'!$K13*'Vypocty indexu'!O20*('Cenova nabidka Alternativni'!$F9+IF(OR(N$31&lt;SH,N$31&gt;HH),'Cenova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11" spans="2:14" outlineLevel="1">
      <c r="B11" s="55">
        <v>12</v>
      </c>
      <c r="C11" s="46" t="s">
        <v>5</v>
      </c>
      <c r="D11" s="184"/>
      <c r="E11" s="114">
        <f>'NABIDKA DOPRAVCE'!$K14*'Vypocty indexu'!F21*('Cenova nabidka Alternativni'!$F10+IF(OR(E$31&lt;SH,E$31&gt;HH),'Cenova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11" s="114">
        <f>'NABIDKA DOPRAVCE'!$K14*'Vypocty indexu'!G21*('Cenova nabidka Alternativni'!$F10+IF(OR(F$31&lt;SH,F$31&gt;HH),'Cenova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11" s="114">
        <f>'NABIDKA DOPRAVCE'!$K14*'Vypocty indexu'!H21*('Cenova nabidka Alternativni'!$F10+IF(OR(G$31&lt;SH,G$31&gt;HH),'Cenova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11" s="114">
        <f>'NABIDKA DOPRAVCE'!$K14*'Vypocty indexu'!I21*('Cenova nabidka Alternativni'!$F10+IF(OR(H$31&lt;SH,H$31&gt;HH),'Cenova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11" s="114">
        <f>'NABIDKA DOPRAVCE'!$K14*'Vypocty indexu'!J21*('Cenova nabidka Alternativni'!$F10+IF(OR(I$31&lt;SH,I$31&gt;HH),'Cenova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11" s="114">
        <f>'NABIDKA DOPRAVCE'!$K14*'Vypocty indexu'!K21*('Cenova nabidka Alternativni'!$F10+IF(OR(J$31&lt;SH,J$31&gt;HH),'Cenova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11" s="114">
        <f>'NABIDKA DOPRAVCE'!$K14*'Vypocty indexu'!L21*('Cenova nabidka Alternativni'!$F10+IF(OR(K$31&lt;SH,K$31&gt;HH),'Cenova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11" s="114">
        <f>'NABIDKA DOPRAVCE'!$K14*'Vypocty indexu'!M21*('Cenova nabidka Alternativni'!$F10+IF(OR(L$31&lt;SH,L$31&gt;HH),'Cenova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11" s="114">
        <f>'NABIDKA DOPRAVCE'!$K14*'Vypocty indexu'!N21*('Cenova nabidka Alternativni'!$F10+IF(OR(M$31&lt;SH,M$31&gt;HH),'Cenova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11" s="114">
        <f>'NABIDKA DOPRAVCE'!$K14*'Vypocty indexu'!O21*('Cenova nabidka Alternativni'!$F10+IF(OR(N$31&lt;SH,N$31&gt;HH),'Cenova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12" spans="2:14" outlineLevel="1">
      <c r="B12" s="55">
        <v>13</v>
      </c>
      <c r="C12" s="46" t="s">
        <v>6</v>
      </c>
      <c r="D12" s="184"/>
      <c r="E12" s="114">
        <f>'NABIDKA DOPRAVCE'!$K15*'Vypocty indexu'!F22*('Cenova nabidka Alternativni'!$F11+IF(OR(E$31&lt;SH,E$31&gt;HH),'Cenova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12" s="114">
        <f>'NABIDKA DOPRAVCE'!$K15*'Vypocty indexu'!G22*('Cenova nabidka Alternativni'!$F11+IF(OR(F$31&lt;SH,F$31&gt;HH),'Cenova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12" s="114">
        <f>'NABIDKA DOPRAVCE'!$K15*'Vypocty indexu'!H22*('Cenova nabidka Alternativni'!$F11+IF(OR(G$31&lt;SH,G$31&gt;HH),'Cenova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12" s="114">
        <f>'NABIDKA DOPRAVCE'!$K15*'Vypocty indexu'!I22*('Cenova nabidka Alternativni'!$F11+IF(OR(H$31&lt;SH,H$31&gt;HH),'Cenova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12" s="114">
        <f>'NABIDKA DOPRAVCE'!$K15*'Vypocty indexu'!J22*('Cenova nabidka Alternativni'!$F11+IF(OR(I$31&lt;SH,I$31&gt;HH),'Cenova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12" s="114">
        <f>'NABIDKA DOPRAVCE'!$K15*'Vypocty indexu'!K22*('Cenova nabidka Alternativni'!$F11+IF(OR(J$31&lt;SH,J$31&gt;HH),'Cenova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12" s="114">
        <f>'NABIDKA DOPRAVCE'!$K15*'Vypocty indexu'!L22*('Cenova nabidka Alternativni'!$F11+IF(OR(K$31&lt;SH,K$31&gt;HH),'Cenova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12" s="114">
        <f>'NABIDKA DOPRAVCE'!$K15*'Vypocty indexu'!M22*('Cenova nabidka Alternativni'!$F11+IF(OR(L$31&lt;SH,L$31&gt;HH),'Cenova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12" s="114">
        <f>'NABIDKA DOPRAVCE'!$K15*'Vypocty indexu'!N22*('Cenova nabidka Alternativni'!$F11+IF(OR(M$31&lt;SH,M$31&gt;HH),'Cenova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12" s="114">
        <f>'NABIDKA DOPRAVCE'!$K15*'Vypocty indexu'!O22*('Cenova nabidka Alternativni'!$F11+IF(OR(N$31&lt;SH,N$31&gt;HH),'Cenova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13" spans="2:14" outlineLevel="1">
      <c r="B13" s="55" t="s">
        <v>25</v>
      </c>
      <c r="C13" s="46" t="s">
        <v>53</v>
      </c>
      <c r="D13" s="184"/>
      <c r="E13" s="114">
        <f>'NABIDKA DOPRAVCE'!$K16*'Vypocty indexu'!F23*('Cenova nabidka Alternativni'!$F12+IF(OR(E$31&lt;SH,E$31&gt;HH),'Cenova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13" s="114">
        <f>'NABIDKA DOPRAVCE'!$K16*'Vypocty indexu'!G23*('Cenova nabidka Alternativni'!$F12+IF(OR(F$31&lt;SH,F$31&gt;HH),'Cenova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13" s="114">
        <f>'NABIDKA DOPRAVCE'!$K16*'Vypocty indexu'!H23*('Cenova nabidka Alternativni'!$F12+IF(OR(G$31&lt;SH,G$31&gt;HH),'Cenova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13" s="114">
        <f>'NABIDKA DOPRAVCE'!$K16*'Vypocty indexu'!I23*('Cenova nabidka Alternativni'!$F12+IF(OR(H$31&lt;SH,H$31&gt;HH),'Cenova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13" s="114">
        <f>'NABIDKA DOPRAVCE'!$K16*'Vypocty indexu'!J23*('Cenova nabidka Alternativni'!$F12+IF(OR(I$31&lt;SH,I$31&gt;HH),'Cenova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13" s="114">
        <f>'NABIDKA DOPRAVCE'!$K16*'Vypocty indexu'!K23*('Cenova nabidka Alternativni'!$F12+IF(OR(J$31&lt;SH,J$31&gt;HH),'Cenova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13" s="114">
        <f>'NABIDKA DOPRAVCE'!$K16*'Vypocty indexu'!L23*('Cenova nabidka Alternativni'!$F12+IF(OR(K$31&lt;SH,K$31&gt;HH),'Cenova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13" s="114">
        <f>'NABIDKA DOPRAVCE'!$K16*'Vypocty indexu'!M23*('Cenova nabidka Alternativni'!$F12+IF(OR(L$31&lt;SH,L$31&gt;HH),'Cenova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13" s="114">
        <f>'NABIDKA DOPRAVCE'!$K16*'Vypocty indexu'!N23*('Cenova nabidka Alternativni'!$F12+IF(OR(M$31&lt;SH,M$31&gt;HH),'Cenova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13" s="114">
        <f>'NABIDKA DOPRAVCE'!$K16*'Vypocty indexu'!O23*('Cenova nabidka Alternativni'!$F12+IF(OR(N$31&lt;SH,N$31&gt;HH),'Cenova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14" spans="2:14" outlineLevel="1">
      <c r="B14" s="55" t="s">
        <v>26</v>
      </c>
      <c r="C14" s="46" t="s">
        <v>54</v>
      </c>
      <c r="D14" s="184"/>
      <c r="E14" s="114">
        <f>'NABIDKA DOPRAVCE'!$K17*'Vypocty indexu'!F24*('Cenova nabidka Alternativni'!$F13+IF(OR(E$31&lt;SH,E$31&gt;HH),'Cenova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14" s="114">
        <f>'NABIDKA DOPRAVCE'!$K17*'Vypocty indexu'!G24*('Cenova nabidka Alternativni'!$F13+IF(OR(F$31&lt;SH,F$31&gt;HH),'Cenova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14" s="114">
        <f>'NABIDKA DOPRAVCE'!$K17*'Vypocty indexu'!H24*('Cenova nabidka Alternativni'!$F13+IF(OR(G$31&lt;SH,G$31&gt;HH),'Cenova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14" s="114">
        <f>'NABIDKA DOPRAVCE'!$K17*'Vypocty indexu'!I24*('Cenova nabidka Alternativni'!$F13+IF(OR(H$31&lt;SH,H$31&gt;HH),'Cenova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14" s="114">
        <f>'NABIDKA DOPRAVCE'!$K17*'Vypocty indexu'!J24*('Cenova nabidka Alternativni'!$F13+IF(OR(I$31&lt;SH,I$31&gt;HH),'Cenova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14" s="114">
        <f>'NABIDKA DOPRAVCE'!$K17*'Vypocty indexu'!K24*('Cenova nabidka Alternativni'!$F13+IF(OR(J$31&lt;SH,J$31&gt;HH),'Cenova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14" s="114">
        <f>'NABIDKA DOPRAVCE'!$K17*'Vypocty indexu'!L24*('Cenova nabidka Alternativni'!$F13+IF(OR(K$31&lt;SH,K$31&gt;HH),'Cenova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14" s="114">
        <f>'NABIDKA DOPRAVCE'!$K17*'Vypocty indexu'!M24*('Cenova nabidka Alternativni'!$F13+IF(OR(L$31&lt;SH,L$31&gt;HH),'Cenova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14" s="114">
        <f>'NABIDKA DOPRAVCE'!$K17*'Vypocty indexu'!N24*('Cenova nabidka Alternativni'!$F13+IF(OR(M$31&lt;SH,M$31&gt;HH),'Cenova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14" s="114">
        <f>'NABIDKA DOPRAVCE'!$K17*'Vypocty indexu'!O24*('Cenova nabidka Alternativni'!$F13+IF(OR(N$31&lt;SH,N$31&gt;HH),'Cenova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15" spans="2:14" outlineLevel="1">
      <c r="B15" s="55">
        <v>15</v>
      </c>
      <c r="C15" s="46" t="s">
        <v>39</v>
      </c>
      <c r="D15" s="184"/>
      <c r="E15" s="114">
        <f>'NABIDKA DOPRAVCE'!$K18*'Vypocty indexu'!F25*('Cenova nabidka Alternativni'!$F14+IF(OR(E$31&lt;SH,E$31&gt;HH),'Cenova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15" s="114">
        <f>'NABIDKA DOPRAVCE'!$K18*'Vypocty indexu'!G25*('Cenova nabidka Alternativni'!$F14+IF(OR(F$31&lt;SH,F$31&gt;HH),'Cenova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15" s="114">
        <f>'NABIDKA DOPRAVCE'!$K18*'Vypocty indexu'!H25*('Cenova nabidka Alternativni'!$F14+IF(OR(G$31&lt;SH,G$31&gt;HH),'Cenova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15" s="114">
        <f>'NABIDKA DOPRAVCE'!$K18*'Vypocty indexu'!I25*('Cenova nabidka Alternativni'!$F14+IF(OR(H$31&lt;SH,H$31&gt;HH),'Cenova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15" s="114">
        <f>'NABIDKA DOPRAVCE'!$K18*'Vypocty indexu'!J25*('Cenova nabidka Alternativni'!$F14+IF(OR(I$31&lt;SH,I$31&gt;HH),'Cenova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15" s="114">
        <f>'NABIDKA DOPRAVCE'!$K18*'Vypocty indexu'!K25*('Cenova nabidka Alternativni'!$F14+IF(OR(J$31&lt;SH,J$31&gt;HH),'Cenova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15" s="114">
        <f>'NABIDKA DOPRAVCE'!$K18*'Vypocty indexu'!L25*('Cenova nabidka Alternativni'!$F14+IF(OR(K$31&lt;SH,K$31&gt;HH),'Cenova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15" s="114">
        <f>'NABIDKA DOPRAVCE'!$K18*'Vypocty indexu'!M25*('Cenova nabidka Alternativni'!$F14+IF(OR(L$31&lt;SH,L$31&gt;HH),'Cenova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15" s="114">
        <f>'NABIDKA DOPRAVCE'!$K18*'Vypocty indexu'!N25*('Cenova nabidka Alternativni'!$F14+IF(OR(M$31&lt;SH,M$31&gt;HH),'Cenova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15" s="114">
        <f>'NABIDKA DOPRAVCE'!$K18*'Vypocty indexu'!O25*('Cenova nabidka Alternativni'!$F14+IF(OR(N$31&lt;SH,N$31&gt;HH),'Cenova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16" spans="2:14" outlineLevel="1">
      <c r="B16" s="55" t="s">
        <v>27</v>
      </c>
      <c r="C16" s="46" t="s">
        <v>55</v>
      </c>
      <c r="D16" s="184"/>
      <c r="E16" s="603">
        <f>IF('Beh smlouvy'!D$10="",E$34,(1+'Beh smlouvy'!D$10)*E$34)</f>
        <v>0</v>
      </c>
      <c r="F16" s="603">
        <f>IF('Beh smlouvy'!E$10="",F$34,(1+'Beh smlouvy'!E$10)*F$34)</f>
        <v>0</v>
      </c>
      <c r="G16" s="603">
        <f>IF('Beh smlouvy'!F$10="",G$34,(1+'Beh smlouvy'!F$10)*G$34)</f>
        <v>0</v>
      </c>
      <c r="H16" s="603">
        <f>IF('Beh smlouvy'!G$10="",H$34,(1+'Beh smlouvy'!G$10)*H$34)</f>
        <v>0</v>
      </c>
      <c r="I16" s="603">
        <f>IF('Beh smlouvy'!H$10="",I$34,(1+'Beh smlouvy'!H$10)*I$34)</f>
        <v>0</v>
      </c>
      <c r="J16" s="603">
        <f>IF('Beh smlouvy'!I$10="",J$34,(1+'Beh smlouvy'!I$10)*J$34)</f>
        <v>0</v>
      </c>
      <c r="K16" s="603">
        <f>IF('Beh smlouvy'!J$10="",K$34,(1+'Beh smlouvy'!J$10)*K$34)</f>
        <v>0</v>
      </c>
      <c r="L16" s="603">
        <f>IF('Beh smlouvy'!K$10="",L$34,(1+'Beh smlouvy'!K$10)*L$34)</f>
        <v>0</v>
      </c>
      <c r="M16" s="603">
        <f>IF('Beh smlouvy'!L$10="",M$34,(1+'Beh smlouvy'!L$10)*M$34)</f>
        <v>0</v>
      </c>
      <c r="N16" s="603">
        <f>IF('Beh smlouvy'!M$10="",N$34,(1+'Beh smlouvy'!M$10)*N$34)</f>
        <v>0</v>
      </c>
    </row>
    <row r="17" spans="2:15" outlineLevel="1">
      <c r="B17" s="55" t="s">
        <v>28</v>
      </c>
      <c r="C17" s="46" t="s">
        <v>56</v>
      </c>
      <c r="D17" s="184"/>
      <c r="E17" s="114">
        <f>'NABIDKA DOPRAVCE'!$K20*'Vypocty indexu'!F27*('Cenova nabidka Alternativni'!$F16+IF(OR(E$31&lt;SH,E$31&gt;HH),'Cenova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17" s="114">
        <f>'NABIDKA DOPRAVCE'!$K20*'Vypocty indexu'!G27*('Cenova nabidka Alternativni'!$F16+IF(OR(F$31&lt;SH,F$31&gt;HH),'Cenova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17" s="114">
        <f>'NABIDKA DOPRAVCE'!$K20*'Vypocty indexu'!H27*('Cenova nabidka Alternativni'!$F16+IF(OR(G$31&lt;SH,G$31&gt;HH),'Cenova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17" s="114">
        <f>'NABIDKA DOPRAVCE'!$K20*'Vypocty indexu'!I27*('Cenova nabidka Alternativni'!$F16+IF(OR(H$31&lt;SH,H$31&gt;HH),'Cenova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17" s="114">
        <f>'NABIDKA DOPRAVCE'!$K20*'Vypocty indexu'!J27*('Cenova nabidka Alternativni'!$F16+IF(OR(I$31&lt;SH,I$31&gt;HH),'Cenova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17" s="114">
        <f>'NABIDKA DOPRAVCE'!$K20*'Vypocty indexu'!K27*('Cenova nabidka Alternativni'!$F16+IF(OR(J$31&lt;SH,J$31&gt;HH),'Cenova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17" s="114">
        <f>'NABIDKA DOPRAVCE'!$K20*'Vypocty indexu'!L27*('Cenova nabidka Alternativni'!$F16+IF(OR(K$31&lt;SH,K$31&gt;HH),'Cenova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17" s="114">
        <f>'NABIDKA DOPRAVCE'!$K20*'Vypocty indexu'!M27*('Cenova nabidka Alternativni'!$F16+IF(OR(L$31&lt;SH,L$31&gt;HH),'Cenova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17" s="114">
        <f>'NABIDKA DOPRAVCE'!$K20*'Vypocty indexu'!N27*('Cenova nabidka Alternativni'!$F16+IF(OR(M$31&lt;SH,M$31&gt;HH),'Cenova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17" s="114">
        <f>'NABIDKA DOPRAVCE'!$K20*'Vypocty indexu'!O27*('Cenova nabidka Alternativni'!$F16+IF(OR(N$31&lt;SH,N$31&gt;HH),'Cenova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18" spans="2:15" outlineLevel="1">
      <c r="B18" s="55" t="s">
        <v>37</v>
      </c>
      <c r="C18" s="46" t="s">
        <v>57</v>
      </c>
      <c r="D18" s="184"/>
      <c r="E18" s="603">
        <f>IF('Beh smlouvy'!D$10="",E$35,(1+'Beh smlouvy'!D$10)*E$35)</f>
        <v>0</v>
      </c>
      <c r="F18" s="603">
        <f>IF('Beh smlouvy'!E$10="",F$35,(1+'Beh smlouvy'!E$10)*F$35)</f>
        <v>0</v>
      </c>
      <c r="G18" s="603">
        <f>IF('Beh smlouvy'!F$10="",G$35,(1+'Beh smlouvy'!F$10)*G$35)</f>
        <v>0</v>
      </c>
      <c r="H18" s="603">
        <f>IF('Beh smlouvy'!G$10="",H$35,(1+'Beh smlouvy'!G$10)*H$35)</f>
        <v>0</v>
      </c>
      <c r="I18" s="603">
        <f>IF('Beh smlouvy'!H$10="",I$35,(1+'Beh smlouvy'!H$10)*I$35)</f>
        <v>0</v>
      </c>
      <c r="J18" s="603">
        <f>IF('Beh smlouvy'!I$10="",J$35,(1+'Beh smlouvy'!I$10)*J$35)</f>
        <v>0</v>
      </c>
      <c r="K18" s="603">
        <f>IF('Beh smlouvy'!J$10="",K$35,(1+'Beh smlouvy'!J$10)*K$35)</f>
        <v>0</v>
      </c>
      <c r="L18" s="603">
        <f>IF('Beh smlouvy'!K$10="",L$35,(1+'Beh smlouvy'!K$10)*L$35)</f>
        <v>0</v>
      </c>
      <c r="M18" s="603">
        <f>IF('Beh smlouvy'!L$10="",M$35,(1+'Beh smlouvy'!L$10)*M$35)</f>
        <v>0</v>
      </c>
      <c r="N18" s="603">
        <f>IF('Beh smlouvy'!M$10="",N$35,(1+'Beh smlouvy'!M$10)*N$35)</f>
        <v>0</v>
      </c>
    </row>
    <row r="19" spans="2:15" outlineLevel="1">
      <c r="B19" s="55" t="s">
        <v>38</v>
      </c>
      <c r="C19" s="46" t="s">
        <v>58</v>
      </c>
      <c r="D19" s="184"/>
      <c r="E19" s="114">
        <f>'NABIDKA DOPRAVCE'!$K22*'Vypocty indexu'!F29*('Cenova nabidka Alternativni'!$F18+IF(OR(E$31&lt;SH,E$31&gt;HH),'Cenova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19" s="114">
        <f>'NABIDKA DOPRAVCE'!$K22*'Vypocty indexu'!G29*('Cenova nabidka Alternativni'!$F18+IF(OR(F$31&lt;SH,F$31&gt;HH),'Cenova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19" s="114">
        <f>'NABIDKA DOPRAVCE'!$K22*'Vypocty indexu'!H29*('Cenova nabidka Alternativni'!$F18+IF(OR(G$31&lt;SH,G$31&gt;HH),'Cenova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19" s="114">
        <f>'NABIDKA DOPRAVCE'!$K22*'Vypocty indexu'!I29*('Cenova nabidka Alternativni'!$F18+IF(OR(H$31&lt;SH,H$31&gt;HH),'Cenova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19" s="114">
        <f>'NABIDKA DOPRAVCE'!$K22*'Vypocty indexu'!J29*('Cenova nabidka Alternativni'!$F18+IF(OR(I$31&lt;SH,I$31&gt;HH),'Cenova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19" s="114">
        <f>'NABIDKA DOPRAVCE'!$K22*'Vypocty indexu'!K29*('Cenova nabidka Alternativni'!$F18+IF(OR(J$31&lt;SH,J$31&gt;HH),'Cenova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19" s="114">
        <f>'NABIDKA DOPRAVCE'!$K22*'Vypocty indexu'!L29*('Cenova nabidka Alternativni'!$F18+IF(OR(K$31&lt;SH,K$31&gt;HH),'Cenova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19" s="114">
        <f>'NABIDKA DOPRAVCE'!$K22*'Vypocty indexu'!M29*('Cenova nabidka Alternativni'!$F18+IF(OR(L$31&lt;SH,L$31&gt;HH),'Cenova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19" s="114">
        <f>'NABIDKA DOPRAVCE'!$K22*'Vypocty indexu'!N29*('Cenova nabidka Alternativni'!$F18+IF(OR(M$31&lt;SH,M$31&gt;HH),'Cenova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19" s="114">
        <f>'NABIDKA DOPRAVCE'!$K22*'Vypocty indexu'!O29*('Cenova nabidka Alternativni'!$F18+IF(OR(N$31&lt;SH,N$31&gt;HH),'Cenova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20" spans="2:15" outlineLevel="1">
      <c r="B20" s="55">
        <v>18</v>
      </c>
      <c r="C20" s="46" t="s">
        <v>10</v>
      </c>
      <c r="D20" s="184"/>
      <c r="E20" s="114">
        <f>'NABIDKA DOPRAVCE'!$K23*'Vypocty indexu'!F30*('Cenova nabidka Alternativni'!$F19+IF(OR(E$31&lt;SH,E$31&gt;HH),'Cenova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20" s="114">
        <f>'NABIDKA DOPRAVCE'!$K23*'Vypocty indexu'!G30*('Cenova nabidka Alternativni'!$F19+IF(OR(F$31&lt;SH,F$31&gt;HH),'Cenova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20" s="114">
        <f>'NABIDKA DOPRAVCE'!$K23*'Vypocty indexu'!H30*('Cenova nabidka Alternativni'!$F19+IF(OR(G$31&lt;SH,G$31&gt;HH),'Cenova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20" s="114">
        <f>'NABIDKA DOPRAVCE'!$K23*'Vypocty indexu'!I30*('Cenova nabidka Alternativni'!$F19+IF(OR(H$31&lt;SH,H$31&gt;HH),'Cenova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20" s="114">
        <f>'NABIDKA DOPRAVCE'!$K23*'Vypocty indexu'!J30*('Cenova nabidka Alternativni'!$F19+IF(OR(I$31&lt;SH,I$31&gt;HH),'Cenova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20" s="114">
        <f>'NABIDKA DOPRAVCE'!$K23*'Vypocty indexu'!K30*('Cenova nabidka Alternativni'!$F19+IF(OR(J$31&lt;SH,J$31&gt;HH),'Cenova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20" s="114">
        <f>'NABIDKA DOPRAVCE'!$K23*'Vypocty indexu'!L30*('Cenova nabidka Alternativni'!$F19+IF(OR(K$31&lt;SH,K$31&gt;HH),'Cenova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20" s="114">
        <f>'NABIDKA DOPRAVCE'!$K23*'Vypocty indexu'!M30*('Cenova nabidka Alternativni'!$F19+IF(OR(L$31&lt;SH,L$31&gt;HH),'Cenova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20" s="114">
        <f>'NABIDKA DOPRAVCE'!$K23*'Vypocty indexu'!N30*('Cenova nabidka Alternativni'!$F19+IF(OR(M$31&lt;SH,M$31&gt;HH),'Cenova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20" s="114">
        <f>'NABIDKA DOPRAVCE'!$K23*'Vypocty indexu'!O30*('Cenova nabidka Alternativni'!$F19+IF(OR(N$31&lt;SH,N$31&gt;HH),'Cenova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21" spans="2:15" outlineLevel="1">
      <c r="B21" s="55">
        <v>19</v>
      </c>
      <c r="C21" s="46" t="s">
        <v>11</v>
      </c>
      <c r="D21" s="184"/>
      <c r="E21" s="114">
        <f>'NABIDKA DOPRAVCE'!$K24*'Vypocty indexu'!F31*('Cenova nabidka Alternativni'!$F20+IF(OR(E$31&lt;SH,E$31&gt;HH),'Cenova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21" s="114">
        <f>'NABIDKA DOPRAVCE'!$K24*'Vypocty indexu'!G31*('Cenova nabidka Alternativni'!$F20+IF(OR(F$31&lt;SH,F$31&gt;HH),'Cenova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21" s="114">
        <f>'NABIDKA DOPRAVCE'!$K24*'Vypocty indexu'!H31*('Cenova nabidka Alternativni'!$F20+IF(OR(G$31&lt;SH,G$31&gt;HH),'Cenova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21" s="114">
        <f>'NABIDKA DOPRAVCE'!$K24*'Vypocty indexu'!I31*('Cenova nabidka Alternativni'!$F20+IF(OR(H$31&lt;SH,H$31&gt;HH),'Cenova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21" s="114">
        <f>'NABIDKA DOPRAVCE'!$K24*'Vypocty indexu'!J31*('Cenova nabidka Alternativni'!$F20+IF(OR(I$31&lt;SH,I$31&gt;HH),'Cenova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21" s="114">
        <f>'NABIDKA DOPRAVCE'!$K24*'Vypocty indexu'!K31*('Cenova nabidka Alternativni'!$F20+IF(OR(J$31&lt;SH,J$31&gt;HH),'Cenova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21" s="114">
        <f>'NABIDKA DOPRAVCE'!$K24*'Vypocty indexu'!L31*('Cenova nabidka Alternativni'!$F20+IF(OR(K$31&lt;SH,K$31&gt;HH),'Cenova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21" s="114">
        <f>'NABIDKA DOPRAVCE'!$K24*'Vypocty indexu'!M31*('Cenova nabidka Alternativni'!$F20+IF(OR(L$31&lt;SH,L$31&gt;HH),'Cenova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21" s="114">
        <f>'NABIDKA DOPRAVCE'!$K24*'Vypocty indexu'!N31*('Cenova nabidka Alternativni'!$F20+IF(OR(M$31&lt;SH,M$31&gt;HH),'Cenova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21" s="114">
        <f>'NABIDKA DOPRAVCE'!$K24*'Vypocty indexu'!O31*('Cenova nabidka Alternativni'!$F20+IF(OR(N$31&lt;SH,N$31&gt;HH),'Cenova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22" spans="2:15" outlineLevel="1">
      <c r="B22" s="55">
        <v>20</v>
      </c>
      <c r="C22" s="46" t="s">
        <v>12</v>
      </c>
      <c r="D22" s="184"/>
      <c r="E22" s="114">
        <f>'NABIDKA DOPRAVCE'!$K25*'Vypocty indexu'!F32*('Cenova nabidka Alternativni'!$F21+IF(OR(E$31&lt;SH,E$31&gt;HH),'Cenova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22" s="114">
        <f>'NABIDKA DOPRAVCE'!$K25*'Vypocty indexu'!G32*('Cenova nabidka Alternativni'!$F21+IF(OR(F$31&lt;SH,F$31&gt;HH),'Cenova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22" s="114">
        <f>'NABIDKA DOPRAVCE'!$K25*'Vypocty indexu'!H32*('Cenova nabidka Alternativni'!$F21+IF(OR(G$31&lt;SH,G$31&gt;HH),'Cenova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22" s="114">
        <f>'NABIDKA DOPRAVCE'!$K25*'Vypocty indexu'!I32*('Cenova nabidka Alternativni'!$F21+IF(OR(H$31&lt;SH,H$31&gt;HH),'Cenova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22" s="114">
        <f>'NABIDKA DOPRAVCE'!$K25*'Vypocty indexu'!J32*('Cenova nabidka Alternativni'!$F21+IF(OR(I$31&lt;SH,I$31&gt;HH),'Cenova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22" s="114">
        <f>'NABIDKA DOPRAVCE'!$K25*'Vypocty indexu'!K32*('Cenova nabidka Alternativni'!$F21+IF(OR(J$31&lt;SH,J$31&gt;HH),'Cenova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22" s="114">
        <f>'NABIDKA DOPRAVCE'!$K25*'Vypocty indexu'!L32*('Cenova nabidka Alternativni'!$F21+IF(OR(K$31&lt;SH,K$31&gt;HH),'Cenova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22" s="114">
        <f>'NABIDKA DOPRAVCE'!$K25*'Vypocty indexu'!M32*('Cenova nabidka Alternativni'!$F21+IF(OR(L$31&lt;SH,L$31&gt;HH),'Cenova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22" s="114">
        <f>'NABIDKA DOPRAVCE'!$K25*'Vypocty indexu'!N32*('Cenova nabidka Alternativni'!$F21+IF(OR(M$31&lt;SH,M$31&gt;HH),'Cenova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22" s="114">
        <f>'NABIDKA DOPRAVCE'!$K25*'Vypocty indexu'!O32*('Cenova nabidka Alternativni'!$F21+IF(OR(N$31&lt;SH,N$31&gt;HH),'Cenova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23" spans="2:15" outlineLevel="1">
      <c r="B23" s="55">
        <v>21</v>
      </c>
      <c r="C23" s="46" t="s">
        <v>13</v>
      </c>
      <c r="D23" s="184"/>
      <c r="E23" s="114">
        <f>'NABIDKA DOPRAVCE'!$K26*'Vypocty indexu'!F33*('Cenova nabidka Alternativni'!$F22+IF(OR(E$31&lt;SH,E$31&gt;HH),'Cenova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23" s="114">
        <f>'NABIDKA DOPRAVCE'!$K26*'Vypocty indexu'!G33*('Cenova nabidka Alternativni'!$F22+IF(OR(F$31&lt;SH,F$31&gt;HH),'Cenova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23" s="114">
        <f>'NABIDKA DOPRAVCE'!$K26*'Vypocty indexu'!H33*('Cenova nabidka Alternativni'!$F22+IF(OR(G$31&lt;SH,G$31&gt;HH),'Cenova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23" s="114">
        <f>'NABIDKA DOPRAVCE'!$K26*'Vypocty indexu'!I33*('Cenova nabidka Alternativni'!$F22+IF(OR(H$31&lt;SH,H$31&gt;HH),'Cenova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23" s="114">
        <f>'NABIDKA DOPRAVCE'!$K26*'Vypocty indexu'!J33*('Cenova nabidka Alternativni'!$F22+IF(OR(I$31&lt;SH,I$31&gt;HH),'Cenova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23" s="114">
        <f>'NABIDKA DOPRAVCE'!$K26*'Vypocty indexu'!K33*('Cenova nabidka Alternativni'!$F22+IF(OR(J$31&lt;SH,J$31&gt;HH),'Cenova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23" s="114">
        <f>'NABIDKA DOPRAVCE'!$K26*'Vypocty indexu'!L33*('Cenova nabidka Alternativni'!$F22+IF(OR(K$31&lt;SH,K$31&gt;HH),'Cenova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23" s="114">
        <f>'NABIDKA DOPRAVCE'!$K26*'Vypocty indexu'!M33*('Cenova nabidka Alternativni'!$F22+IF(OR(L$31&lt;SH,L$31&gt;HH),'Cenova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23" s="114">
        <f>'NABIDKA DOPRAVCE'!$K26*'Vypocty indexu'!N33*('Cenova nabidka Alternativni'!$F22+IF(OR(M$31&lt;SH,M$31&gt;HH),'Cenova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23" s="114">
        <f>'NABIDKA DOPRAVCE'!$K26*'Vypocty indexu'!O33*('Cenova nabidka Alternativni'!$F22+IF(OR(N$31&lt;SH,N$31&gt;HH),'Cenova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24" spans="2:15" outlineLevel="1">
      <c r="B24" s="55">
        <v>22</v>
      </c>
      <c r="C24" s="46" t="s">
        <v>14</v>
      </c>
      <c r="D24" s="184"/>
      <c r="E24" s="114">
        <f>'NABIDKA DOPRAVCE'!$K27*'Vypocty indexu'!F34*('Cenova nabidka Alternativni'!$F23+IF(OR(E$31&lt;SH,E$31&gt;HH),'Cenova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24" s="114">
        <f>'NABIDKA DOPRAVCE'!$K27*'Vypocty indexu'!G34*('Cenova nabidka Alternativni'!$F23+IF(OR(F$31&lt;SH,F$31&gt;HH),'Cenova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24" s="114">
        <f>'NABIDKA DOPRAVCE'!$K27*'Vypocty indexu'!H34*('Cenova nabidka Alternativni'!$F23+IF(OR(G$31&lt;SH,G$31&gt;HH),'Cenova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24" s="114">
        <f>'NABIDKA DOPRAVCE'!$K27*'Vypocty indexu'!I34*('Cenova nabidka Alternativni'!$F23+IF(OR(H$31&lt;SH,H$31&gt;HH),'Cenova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24" s="114">
        <f>'NABIDKA DOPRAVCE'!$K27*'Vypocty indexu'!J34*('Cenova nabidka Alternativni'!$F23+IF(OR(I$31&lt;SH,I$31&gt;HH),'Cenova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24" s="114">
        <f>'NABIDKA DOPRAVCE'!$K27*'Vypocty indexu'!K34*('Cenova nabidka Alternativni'!$F23+IF(OR(J$31&lt;SH,J$31&gt;HH),'Cenova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24" s="114">
        <f>'NABIDKA DOPRAVCE'!$K27*'Vypocty indexu'!L34*('Cenova nabidka Alternativni'!$F23+IF(OR(K$31&lt;SH,K$31&gt;HH),'Cenova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24" s="114">
        <f>'NABIDKA DOPRAVCE'!$K27*'Vypocty indexu'!M34*('Cenova nabidka Alternativni'!$F23+IF(OR(L$31&lt;SH,L$31&gt;HH),'Cenova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24" s="114">
        <f>'NABIDKA DOPRAVCE'!$K27*'Vypocty indexu'!N34*('Cenova nabidka Alternativni'!$F23+IF(OR(M$31&lt;SH,M$31&gt;HH),'Cenova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24" s="114">
        <f>'NABIDKA DOPRAVCE'!$K27*'Vypocty indexu'!O34*('Cenova nabidka Alternativni'!$F23+IF(OR(N$31&lt;SH,N$31&gt;HH),'Cenova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25" spans="2:15" outlineLevel="1">
      <c r="B25" s="55">
        <v>23</v>
      </c>
      <c r="C25" s="46" t="s">
        <v>15</v>
      </c>
      <c r="D25" s="184"/>
      <c r="E25" s="114">
        <f>'NABIDKA DOPRAVCE'!$K28*'Vypocty indexu'!F35*('Cenova nabidka Alternativni'!$F24+IF(OR(E$31&lt;SH,E$31&gt;HH),'Cenova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25" s="114">
        <f>'NABIDKA DOPRAVCE'!$K28*'Vypocty indexu'!G35*('Cenova nabidka Alternativni'!$F24+IF(OR(F$31&lt;SH,F$31&gt;HH),'Cenova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25" s="114">
        <f>'NABIDKA DOPRAVCE'!$K28*'Vypocty indexu'!H35*('Cenova nabidka Alternativni'!$F24+IF(OR(G$31&lt;SH,G$31&gt;HH),'Cenova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25" s="114">
        <f>'NABIDKA DOPRAVCE'!$K28*'Vypocty indexu'!I35*('Cenova nabidka Alternativni'!$F24+IF(OR(H$31&lt;SH,H$31&gt;HH),'Cenova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25" s="114">
        <f>'NABIDKA DOPRAVCE'!$K28*'Vypocty indexu'!J35*('Cenova nabidka Alternativni'!$F24+IF(OR(I$31&lt;SH,I$31&gt;HH),'Cenova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25" s="114">
        <f>'NABIDKA DOPRAVCE'!$K28*'Vypocty indexu'!K35*('Cenova nabidka Alternativni'!$F24+IF(OR(J$31&lt;SH,J$31&gt;HH),'Cenova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25" s="114">
        <f>'NABIDKA DOPRAVCE'!$K28*'Vypocty indexu'!L35*('Cenova nabidka Alternativni'!$F24+IF(OR(K$31&lt;SH,K$31&gt;HH),'Cenova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25" s="114">
        <f>'NABIDKA DOPRAVCE'!$K28*'Vypocty indexu'!M35*('Cenova nabidka Alternativni'!$F24+IF(OR(L$31&lt;SH,L$31&gt;HH),'Cenova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25" s="114">
        <f>'NABIDKA DOPRAVCE'!$K28*'Vypocty indexu'!N35*('Cenova nabidka Alternativni'!$F24+IF(OR(M$31&lt;SH,M$31&gt;HH),'Cenova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25" s="114">
        <f>'NABIDKA DOPRAVCE'!$K28*'Vypocty indexu'!O35*('Cenova nabidka Alternativni'!$F24+IF(OR(N$31&lt;SH,N$31&gt;HH),'Cenova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26" spans="2:15" outlineLevel="1">
      <c r="B26" s="55">
        <v>24</v>
      </c>
      <c r="C26" s="46" t="s">
        <v>16</v>
      </c>
      <c r="D26" s="184"/>
      <c r="E26" s="114">
        <f>'NABIDKA DOPRAVCE'!$K29*'Vypocty indexu'!F36*('Cenova nabidka Alternativni'!$F25+IF(OR(E$31&lt;SH,E$31&gt;HH),'Cenova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26" s="114">
        <f>'NABIDKA DOPRAVCE'!$K29*'Vypocty indexu'!G36*('Cenova nabidka Alternativni'!$F25+IF(OR(F$31&lt;SH,F$31&gt;HH),'Cenova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26" s="114">
        <f>'NABIDKA DOPRAVCE'!$K29*'Vypocty indexu'!H36*('Cenova nabidka Alternativni'!$F25+IF(OR(G$31&lt;SH,G$31&gt;HH),'Cenova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26" s="114">
        <f>'NABIDKA DOPRAVCE'!$K29*'Vypocty indexu'!I36*('Cenova nabidka Alternativni'!$F25+IF(OR(H$31&lt;SH,H$31&gt;HH),'Cenova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26" s="114">
        <f>'NABIDKA DOPRAVCE'!$K29*'Vypocty indexu'!J36*('Cenova nabidka Alternativni'!$F25+IF(OR(I$31&lt;SH,I$31&gt;HH),'Cenova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26" s="114">
        <f>'NABIDKA DOPRAVCE'!$K29*'Vypocty indexu'!K36*('Cenova nabidka Alternativni'!$F25+IF(OR(J$31&lt;SH,J$31&gt;HH),'Cenova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26" s="114">
        <f>'NABIDKA DOPRAVCE'!$K29*'Vypocty indexu'!L36*('Cenova nabidka Alternativni'!$F25+IF(OR(K$31&lt;SH,K$31&gt;HH),'Cenova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26" s="114">
        <f>'NABIDKA DOPRAVCE'!$K29*'Vypocty indexu'!M36*('Cenova nabidka Alternativni'!$F25+IF(OR(L$31&lt;SH,L$31&gt;HH),'Cenova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26" s="114">
        <f>'NABIDKA DOPRAVCE'!$K29*'Vypocty indexu'!N36*('Cenova nabidka Alternativni'!$F25+IF(OR(M$31&lt;SH,M$31&gt;HH),'Cenova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26" s="114">
        <f>'NABIDKA DOPRAVCE'!$K29*'Vypocty indexu'!O36*('Cenova nabidka Alternativni'!$F25+IF(OR(N$31&lt;SH,N$31&gt;HH),'Cenova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27" spans="2:15" outlineLevel="1">
      <c r="B27" s="55">
        <v>25</v>
      </c>
      <c r="C27" s="46" t="s">
        <v>17</v>
      </c>
      <c r="D27" s="184"/>
      <c r="E27" s="114">
        <f>'NABIDKA DOPRAVCE'!$K30*'Vypocty indexu'!F37*('Cenova nabidka Alternativni'!$F26+IF(OR(E$31&lt;SH,E$31&gt;HH),'Cenova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27" s="114">
        <f>'NABIDKA DOPRAVCE'!$K30*'Vypocty indexu'!G37*('Cenova nabidka Alternativni'!$F26+IF(OR(F$31&lt;SH,F$31&gt;HH),'Cenova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27" s="114">
        <f>'NABIDKA DOPRAVCE'!$K30*'Vypocty indexu'!H37*('Cenova nabidka Alternativni'!$F26+IF(OR(G$31&lt;SH,G$31&gt;HH),'Cenova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27" s="114">
        <f>'NABIDKA DOPRAVCE'!$K30*'Vypocty indexu'!I37*('Cenova nabidka Alternativni'!$F26+IF(OR(H$31&lt;SH,H$31&gt;HH),'Cenova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27" s="114">
        <f>'NABIDKA DOPRAVCE'!$K30*'Vypocty indexu'!J37*('Cenova nabidka Alternativni'!$F26+IF(OR(I$31&lt;SH,I$31&gt;HH),'Cenova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27" s="114">
        <f>'NABIDKA DOPRAVCE'!$K30*'Vypocty indexu'!K37*('Cenova nabidka Alternativni'!$F26+IF(OR(J$31&lt;SH,J$31&gt;HH),'Cenova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27" s="114">
        <f>'NABIDKA DOPRAVCE'!$K30*'Vypocty indexu'!L37*('Cenova nabidka Alternativni'!$F26+IF(OR(K$31&lt;SH,K$31&gt;HH),'Cenova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27" s="114">
        <f>'NABIDKA DOPRAVCE'!$K30*'Vypocty indexu'!M37*('Cenova nabidka Alternativni'!$F26+IF(OR(L$31&lt;SH,L$31&gt;HH),'Cenova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27" s="114">
        <f>'NABIDKA DOPRAVCE'!$K30*'Vypocty indexu'!N37*('Cenova nabidka Alternativni'!$F26+IF(OR(M$31&lt;SH,M$31&gt;HH),'Cenova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27" s="114">
        <f>'NABIDKA DOPRAVCE'!$K30*'Vypocty indexu'!O37*('Cenova nabidka Alternativni'!$F26+IF(OR(N$31&lt;SH,N$31&gt;HH),'Cenova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28" spans="2:15" outlineLevel="1">
      <c r="B28" s="66"/>
      <c r="C28" s="46"/>
      <c r="D28" s="184"/>
      <c r="E28" s="114"/>
      <c r="F28" s="114"/>
      <c r="G28" s="114"/>
      <c r="H28" s="114"/>
      <c r="I28" s="114"/>
      <c r="J28" s="114"/>
      <c r="K28" s="114"/>
      <c r="L28" s="114"/>
      <c r="M28" s="114"/>
      <c r="N28" s="114"/>
    </row>
    <row r="29" spans="2:15" outlineLevel="1">
      <c r="B29" s="55">
        <v>97</v>
      </c>
      <c r="C29" s="46" t="s">
        <v>78</v>
      </c>
      <c r="D29" s="184"/>
      <c r="E29" s="114">
        <f>'NABIDKA DOPRAVCE'!$K32*'Vypocty indexu'!F39*('Cenova nabidka Alternativni'!$F28+IF(OR(E$31&lt;SH,E$31&gt;HH),'Cenova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29" s="114">
        <f>'NABIDKA DOPRAVCE'!$K32*'Vypocty indexu'!G39*('Cenova nabidka Alternativni'!$F28+IF(OR(F$31&lt;SH,F$31&gt;HH),'Cenova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29" s="114">
        <f>'NABIDKA DOPRAVCE'!$K32*'Vypocty indexu'!H39*('Cenova nabidka Alternativni'!$F28+IF(OR(G$31&lt;SH,G$31&gt;HH),'Cenova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29" s="114">
        <f>'NABIDKA DOPRAVCE'!$K32*'Vypocty indexu'!I39*('Cenova nabidka Alternativni'!$F28+IF(OR(H$31&lt;SH,H$31&gt;HH),'Cenova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29" s="114">
        <f>'NABIDKA DOPRAVCE'!$K32*'Vypocty indexu'!J39*('Cenova nabidka Alternativni'!$F28+IF(OR(I$31&lt;SH,I$31&gt;HH),'Cenova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29" s="114">
        <f>'NABIDKA DOPRAVCE'!$K32*'Vypocty indexu'!K39*('Cenova nabidka Alternativni'!$F28+IF(OR(J$31&lt;SH,J$31&gt;HH),'Cenova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29" s="114">
        <f>'NABIDKA DOPRAVCE'!$K32*'Vypocty indexu'!L39*('Cenova nabidka Alternativni'!$F28+IF(OR(K$31&lt;SH,K$31&gt;HH),'Cenova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29" s="114">
        <f>'NABIDKA DOPRAVCE'!$K32*'Vypocty indexu'!M39*('Cenova nabidka Alternativni'!$F28+IF(OR(L$31&lt;SH,L$31&gt;HH),'Cenova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29" s="114">
        <f>'NABIDKA DOPRAVCE'!$K32*'Vypocty indexu'!N39*('Cenova nabidka Alternativni'!$F28+IF(OR(M$31&lt;SH,M$31&gt;HH),'Cenova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29" s="114">
        <f>'NABIDKA DOPRAVCE'!$K32*'Vypocty indexu'!O39*('Cenova nabidka Alternativni'!$F28+IF(OR(N$31&lt;SH,N$31&gt;HH),'Cenova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30" spans="2:15" outlineLevel="1">
      <c r="B30" s="55">
        <v>98</v>
      </c>
      <c r="C30" s="46" t="s">
        <v>41</v>
      </c>
      <c r="D30" s="184"/>
      <c r="E30" s="114">
        <f>'NABIDKA DOPRAVCE'!$K33*'Vypocty indexu'!F40*('Cenova nabidka Alternativni'!$F29+IF(OR(E$31&lt;SH,E$31&gt;HH),'Cenova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30" s="114">
        <f>'NABIDKA DOPRAVCE'!$K33*'Vypocty indexu'!G40*('Cenova nabidka Alternativni'!$F29+IF(OR(F$31&lt;SH,F$31&gt;HH),'Cenova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30" s="114">
        <f>'NABIDKA DOPRAVCE'!$K33*'Vypocty indexu'!H40*('Cenova nabidka Alternativni'!$F29+IF(OR(G$31&lt;SH,G$31&gt;HH),'Cenova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30" s="114">
        <f>'NABIDKA DOPRAVCE'!$K33*'Vypocty indexu'!I40*('Cenova nabidka Alternativni'!$F29+IF(OR(H$31&lt;SH,H$31&gt;HH),'Cenova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30" s="114">
        <f>'NABIDKA DOPRAVCE'!$K33*'Vypocty indexu'!J40*('Cenova nabidka Alternativni'!$F29+IF(OR(I$31&lt;SH,I$31&gt;HH),'Cenova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30" s="114">
        <f>'NABIDKA DOPRAVCE'!$K33*'Vypocty indexu'!K40*('Cenova nabidka Alternativni'!$F29+IF(OR(J$31&lt;SH,J$31&gt;HH),'Cenova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30" s="114">
        <f>'NABIDKA DOPRAVCE'!$K33*'Vypocty indexu'!L40*('Cenova nabidka Alternativni'!$F29+IF(OR(K$31&lt;SH,K$31&gt;HH),'Cenova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30" s="114">
        <f>'NABIDKA DOPRAVCE'!$K33*'Vypocty indexu'!M40*('Cenova nabidka Alternativni'!$F29+IF(OR(L$31&lt;SH,L$31&gt;HH),'Cenova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30" s="114">
        <f>'NABIDKA DOPRAVCE'!$K33*'Vypocty indexu'!N40*('Cenova nabidka Alternativni'!$F29+IF(OR(M$31&lt;SH,M$31&gt;HH),'Cenova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30" s="114">
        <f>'NABIDKA DOPRAVCE'!$K33*'Vypocty indexu'!O40*('Cenova nabidka Alternativni'!$F29+IF(OR(N$31&lt;SH,N$31&gt;HH),'Cenova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31" spans="2:15" outlineLevel="1">
      <c r="B31" s="67"/>
      <c r="C31" s="46" t="s">
        <v>65</v>
      </c>
      <c r="D31" s="27"/>
      <c r="E31" s="71">
        <f>'Beh smlouvy'!D6</f>
        <v>0</v>
      </c>
      <c r="F31" s="71">
        <f>'Beh smlouvy'!E6</f>
        <v>0</v>
      </c>
      <c r="G31" s="71">
        <f>'Beh smlouvy'!F6</f>
        <v>0</v>
      </c>
      <c r="H31" s="71">
        <f>'Beh smlouvy'!G6</f>
        <v>0</v>
      </c>
      <c r="I31" s="71">
        <f>'Beh smlouvy'!H6</f>
        <v>0</v>
      </c>
      <c r="J31" s="71">
        <f>'Beh smlouvy'!I6</f>
        <v>0</v>
      </c>
      <c r="K31" s="71">
        <f>'Beh smlouvy'!J6</f>
        <v>0</v>
      </c>
      <c r="L31" s="71">
        <f>'Beh smlouvy'!K6</f>
        <v>0</v>
      </c>
      <c r="M31" s="71">
        <f>'Beh smlouvy'!L6</f>
        <v>0</v>
      </c>
      <c r="N31" s="71">
        <f>'Beh smlouvy'!M6</f>
        <v>0</v>
      </c>
    </row>
    <row r="32" spans="2:15" s="10" customFormat="1">
      <c r="B32" s="181"/>
      <c r="C32" s="62" t="s">
        <v>99</v>
      </c>
      <c r="D32" s="184"/>
      <c r="E32" s="113">
        <f t="shared" ref="E32:N32" si="1">ROUND(SUM(E8:E30),2)</f>
        <v>0</v>
      </c>
      <c r="F32" s="113">
        <f t="shared" si="1"/>
        <v>0</v>
      </c>
      <c r="G32" s="113">
        <f t="shared" si="1"/>
        <v>0</v>
      </c>
      <c r="H32" s="113">
        <f t="shared" si="1"/>
        <v>0</v>
      </c>
      <c r="I32" s="113">
        <f t="shared" si="1"/>
        <v>0</v>
      </c>
      <c r="J32" s="113">
        <f t="shared" si="1"/>
        <v>0</v>
      </c>
      <c r="K32" s="113">
        <f t="shared" si="1"/>
        <v>0</v>
      </c>
      <c r="L32" s="113">
        <f t="shared" si="1"/>
        <v>0</v>
      </c>
      <c r="M32" s="113">
        <f t="shared" si="1"/>
        <v>0</v>
      </c>
      <c r="N32" s="113">
        <f t="shared" si="1"/>
        <v>0</v>
      </c>
      <c r="O32" s="65"/>
    </row>
    <row r="33" spans="2:15" s="10" customFormat="1">
      <c r="B33" s="178"/>
      <c r="C33" s="54"/>
      <c r="D33" s="179"/>
      <c r="E33" s="187"/>
      <c r="F33" s="182"/>
      <c r="G33" s="182"/>
      <c r="H33" s="182"/>
      <c r="I33" s="182"/>
      <c r="J33" s="182"/>
      <c r="K33" s="182"/>
      <c r="L33" s="182"/>
      <c r="M33" s="182"/>
      <c r="N33" s="188"/>
      <c r="O33" s="65"/>
    </row>
    <row r="34" spans="2:15" s="10" customFormat="1">
      <c r="B34" s="538" t="s">
        <v>27</v>
      </c>
      <c r="C34" s="539" t="s">
        <v>55</v>
      </c>
      <c r="D34" s="540"/>
      <c r="E34" s="541">
        <f>'NABIDKA DOPRAVCE'!$K19*'Vypocty indexu'!F26*('Cenova nabidka Alternativni'!$F15+IF(OR(E$31&lt;SH,E$31&gt;HH),'Cenova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34" s="541">
        <f>'NABIDKA DOPRAVCE'!$K19*'Vypocty indexu'!G26*('Cenova nabidka Alternativni'!$F15+IF(OR(F$31&lt;SH,F$31&gt;HH),'Cenova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34" s="541">
        <f>'NABIDKA DOPRAVCE'!$K19*'Vypocty indexu'!H26*('Cenova nabidka Alternativni'!$F15+IF(OR(G$31&lt;SH,G$31&gt;HH),'Cenova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34" s="541">
        <f>'NABIDKA DOPRAVCE'!$K19*'Vypocty indexu'!I26*('Cenova nabidka Alternativni'!$F15+IF(OR(H$31&lt;SH,H$31&gt;HH),'Cenova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34" s="541">
        <f>'NABIDKA DOPRAVCE'!$K19*'Vypocty indexu'!J26*('Cenova nabidka Alternativni'!$F15+IF(OR(I$31&lt;SH,I$31&gt;HH),'Cenova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34" s="541">
        <f>'NABIDKA DOPRAVCE'!$K19*'Vypocty indexu'!K26*('Cenova nabidka Alternativni'!$F15+IF(OR(J$31&lt;SH,J$31&gt;HH),'Cenova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34" s="541">
        <f>'NABIDKA DOPRAVCE'!$K19*'Vypocty indexu'!L26*('Cenova nabidka Alternativni'!$F15+IF(OR(K$31&lt;SH,K$31&gt;HH),'Cenova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34" s="541">
        <f>'NABIDKA DOPRAVCE'!$K19*'Vypocty indexu'!M26*('Cenova nabidka Alternativni'!$F15+IF(OR(L$31&lt;SH,L$31&gt;HH),'Cenova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34" s="541">
        <f>'NABIDKA DOPRAVCE'!$K19*'Vypocty indexu'!N26*('Cenova nabidka Alternativni'!$F15+IF(OR(M$31&lt;SH,M$31&gt;HH),'Cenova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34" s="541">
        <f>'NABIDKA DOPRAVCE'!$K19*'Vypocty indexu'!O26*('Cenova nabidka Alternativni'!$F15+IF(OR(N$31&lt;SH,N$31&gt;HH),'Cenova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34" s="65"/>
    </row>
    <row r="35" spans="2:15" s="10" customFormat="1">
      <c r="B35" s="538" t="s">
        <v>37</v>
      </c>
      <c r="C35" s="539" t="s">
        <v>57</v>
      </c>
      <c r="D35" s="540"/>
      <c r="E35" s="541">
        <f>'NABIDKA DOPRAVCE'!$K21*'Vypocty indexu'!F28*('Cenova nabidka Alternativni'!$F17+IF(OR(E$31&lt;SH,E$31&gt;HH),'Cenova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35" s="541">
        <f>'NABIDKA DOPRAVCE'!$K21*'Vypocty indexu'!G28*('Cenova nabidka Alternativni'!$F17+IF(OR(F$31&lt;SH,F$31&gt;HH),'Cenova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35" s="541">
        <f>'NABIDKA DOPRAVCE'!$K21*'Vypocty indexu'!H28*('Cenova nabidka Alternativni'!$F17+IF(OR(G$31&lt;SH,G$31&gt;HH),'Cenova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35" s="541">
        <f>'NABIDKA DOPRAVCE'!$K21*'Vypocty indexu'!I28*('Cenova nabidka Alternativni'!$F17+IF(OR(H$31&lt;SH,H$31&gt;HH),'Cenova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35" s="541">
        <f>'NABIDKA DOPRAVCE'!$K21*'Vypocty indexu'!J28*('Cenova nabidka Alternativni'!$F17+IF(OR(I$31&lt;SH,I$31&gt;HH),'Cenova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35" s="541">
        <f>'NABIDKA DOPRAVCE'!$K21*'Vypocty indexu'!K28*('Cenova nabidka Alternativni'!$F17+IF(OR(J$31&lt;SH,J$31&gt;HH),'Cenova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35" s="541">
        <f>'NABIDKA DOPRAVCE'!$K21*'Vypocty indexu'!L28*('Cenova nabidka Alternativni'!$F17+IF(OR(K$31&lt;SH,K$31&gt;HH),'Cenova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35" s="541">
        <f>'NABIDKA DOPRAVCE'!$K21*'Vypocty indexu'!M28*('Cenova nabidka Alternativni'!$F17+IF(OR(L$31&lt;SH,L$31&gt;HH),'Cenova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35" s="541">
        <f>'NABIDKA DOPRAVCE'!$K21*'Vypocty indexu'!N28*('Cenova nabidka Alternativni'!$F17+IF(OR(M$31&lt;SH,M$31&gt;HH),'Cenova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35" s="541">
        <f>'NABIDKA DOPRAVCE'!$K21*'Vypocty indexu'!O28*('Cenova nabidka Alternativni'!$F17+IF(OR(N$31&lt;SH,N$31&gt;HH),'Cenova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35" s="65"/>
    </row>
    <row r="36" spans="2:15" s="10" customFormat="1">
      <c r="B36" s="178"/>
      <c r="C36" s="54"/>
      <c r="D36" s="179"/>
      <c r="E36" s="189"/>
      <c r="F36" s="180"/>
      <c r="G36" s="180"/>
      <c r="H36" s="180"/>
      <c r="I36" s="180"/>
      <c r="J36" s="180"/>
      <c r="K36" s="180"/>
      <c r="L36" s="180"/>
      <c r="M36" s="180"/>
      <c r="N36" s="190"/>
      <c r="O36" s="65"/>
    </row>
    <row r="37" spans="2:15">
      <c r="B37" s="10" t="str">
        <f>'Beh smlouvy'!B20</f>
        <v>Cena Vozokm neujetého Spoje (pokud důvod pro neujetí nebyl na straně Dopravce)</v>
      </c>
      <c r="D37" s="53"/>
      <c r="E37" s="100"/>
      <c r="F37" s="53"/>
      <c r="G37" s="53"/>
      <c r="H37" s="53"/>
      <c r="I37" s="53"/>
      <c r="J37" s="53"/>
      <c r="K37" s="53"/>
      <c r="L37" s="53"/>
      <c r="M37" s="53"/>
      <c r="N37" s="101"/>
    </row>
    <row r="38" spans="2:15" outlineLevel="1">
      <c r="B38" s="52" t="s">
        <v>32</v>
      </c>
      <c r="C38" s="52" t="s">
        <v>59</v>
      </c>
      <c r="D38" s="53"/>
      <c r="E38" s="83"/>
      <c r="F38" s="177"/>
      <c r="G38" s="177"/>
      <c r="H38" s="177"/>
      <c r="I38" s="177"/>
      <c r="J38" s="177"/>
      <c r="K38" s="177"/>
      <c r="L38" s="177"/>
      <c r="M38" s="177"/>
      <c r="N38" s="186"/>
    </row>
    <row r="39" spans="2:15" outlineLevel="1">
      <c r="B39" s="55" t="s">
        <v>19</v>
      </c>
      <c r="C39" s="46" t="s">
        <v>111</v>
      </c>
      <c r="D39" s="184"/>
      <c r="E39" s="114">
        <f>'NABIDKA DOPRAVCE'!$K11*'Vypocty indexu'!F18*(IF(OR(E$31&lt;SH,E$31&gt;HH),'Cenova nabidka Alternativni'!$G7*1/(1+E$31)*IF(NaPoVo=0,0,'Beh smlouvy'!D$8/NaPoVo)+IF(NaPoVo=0,0,'Cenova nabidka Alternativni'!$G7*1/(1+E$31)*'NASTAVENI OBJEDNATELE'!$H$19*'Beh smlouvy'!D$9/NaPoVo)+'Cenova nabidka Alternativni'!$H7*1/(1+E$31),'Cenova nabidka Alternativni'!$G7+IF(NaPoVo=0,0,'Cenova nabidka Alternativni'!$G7*'NASTAVENI OBJEDNATELE'!$H$19*'Beh smlouvy'!D$9/NaPoVo)+'Cenova nabidka Alternativni'!$H7))</f>
        <v>0</v>
      </c>
      <c r="F39" s="114">
        <f>'NABIDKA DOPRAVCE'!$K11*'Vypocty indexu'!G18*(IF(OR(F$31&lt;SH,F$31&gt;HH),'Cenova nabidka Alternativni'!$G7*1/(1+F$31)*IF(NaPoVo=0,0,'Beh smlouvy'!E$8/NaPoVo)+IF(NaPoVo=0,0,'Cenova nabidka Alternativni'!$G7*1/(1+F$31)*'NASTAVENI OBJEDNATELE'!$H$19*'Beh smlouvy'!E$9/NaPoVo)+'Cenova nabidka Alternativni'!$H7*1/(1+F$31),'Cenova nabidka Alternativni'!$G7+IF(NaPoVo=0,0,'Cenova nabidka Alternativni'!$G7*'NASTAVENI OBJEDNATELE'!$H$19*'Beh smlouvy'!E$9/NaPoVo)+'Cenova nabidka Alternativni'!$H7))</f>
        <v>0</v>
      </c>
      <c r="G39" s="114">
        <f>'NABIDKA DOPRAVCE'!$K11*'Vypocty indexu'!H18*(IF(OR(G$31&lt;SH,G$31&gt;HH),'Cenova nabidka Alternativni'!$G7*1/(1+G$31)*IF(NaPoVo=0,0,'Beh smlouvy'!F$8/NaPoVo)+IF(NaPoVo=0,0,'Cenova nabidka Alternativni'!$G7*1/(1+G$31)*'NASTAVENI OBJEDNATELE'!$H$19*'Beh smlouvy'!F$9/NaPoVo)+'Cenova nabidka Alternativni'!$H7*1/(1+G$31),'Cenova nabidka Alternativni'!$G7+IF(NaPoVo=0,0,'Cenova nabidka Alternativni'!$G7*'NASTAVENI OBJEDNATELE'!$H$19*'Beh smlouvy'!F$9/NaPoVo)+'Cenova nabidka Alternativni'!$H7))</f>
        <v>0</v>
      </c>
      <c r="H39" s="114">
        <f>'NABIDKA DOPRAVCE'!$K11*'Vypocty indexu'!I18*(IF(OR(H$31&lt;SH,H$31&gt;HH),'Cenova nabidka Alternativni'!$G7*1/(1+H$31)*IF(NaPoVo=0,0,'Beh smlouvy'!G$8/NaPoVo)+IF(NaPoVo=0,0,'Cenova nabidka Alternativni'!$G7*1/(1+H$31)*'NASTAVENI OBJEDNATELE'!$H$19*'Beh smlouvy'!G$9/NaPoVo)+'Cenova nabidka Alternativni'!$H7*1/(1+H$31),'Cenova nabidka Alternativni'!$G7+IF(NaPoVo=0,0,'Cenova nabidka Alternativni'!$G7*'NASTAVENI OBJEDNATELE'!$H$19*'Beh smlouvy'!G$9/NaPoVo)+'Cenova nabidka Alternativni'!$H7))</f>
        <v>0</v>
      </c>
      <c r="I39" s="114">
        <f>'NABIDKA DOPRAVCE'!$K11*'Vypocty indexu'!J18*(IF(OR(I$31&lt;SH,I$31&gt;HH),'Cenova nabidka Alternativni'!$G7*1/(1+I$31)*IF(NaPoVo=0,0,'Beh smlouvy'!H$8/NaPoVo)+IF(NaPoVo=0,0,'Cenova nabidka Alternativni'!$G7*1/(1+I$31)*'NASTAVENI OBJEDNATELE'!$H$19*'Beh smlouvy'!H$9/NaPoVo)+'Cenova nabidka Alternativni'!$H7*1/(1+I$31),'Cenova nabidka Alternativni'!$G7+IF(NaPoVo=0,0,'Cenova nabidka Alternativni'!$G7*'NASTAVENI OBJEDNATELE'!$H$19*'Beh smlouvy'!H$9/NaPoVo)+'Cenova nabidka Alternativni'!$H7))</f>
        <v>0</v>
      </c>
      <c r="J39" s="114">
        <f>'NABIDKA DOPRAVCE'!$K11*'Vypocty indexu'!K18*(IF(OR(J$31&lt;SH,J$31&gt;HH),'Cenova nabidka Alternativni'!$G7*1/(1+J$31)*IF(NaPoVo=0,0,'Beh smlouvy'!I$8/NaPoVo)+IF(NaPoVo=0,0,'Cenova nabidka Alternativni'!$G7*1/(1+J$31)*'NASTAVENI OBJEDNATELE'!$H$19*'Beh smlouvy'!I$9/NaPoVo)+'Cenova nabidka Alternativni'!$H7*1/(1+J$31),'Cenova nabidka Alternativni'!$G7+IF(NaPoVo=0,0,'Cenova nabidka Alternativni'!$G7*'NASTAVENI OBJEDNATELE'!$H$19*'Beh smlouvy'!I$9/NaPoVo)+'Cenova nabidka Alternativni'!$H7))</f>
        <v>0</v>
      </c>
      <c r="K39" s="114">
        <f>'NABIDKA DOPRAVCE'!$K11*'Vypocty indexu'!L18*(IF(OR(K$31&lt;SH,K$31&gt;HH),'Cenova nabidka Alternativni'!$G7*1/(1+K$31)*IF(NaPoVo=0,0,'Beh smlouvy'!J$8/NaPoVo)+IF(NaPoVo=0,0,'Cenova nabidka Alternativni'!$G7*1/(1+K$31)*'NASTAVENI OBJEDNATELE'!$H$19*'Beh smlouvy'!J$9/NaPoVo)+'Cenova nabidka Alternativni'!$H7*1/(1+K$31),'Cenova nabidka Alternativni'!$G7+IF(NaPoVo=0,0,'Cenova nabidka Alternativni'!$G7*'NASTAVENI OBJEDNATELE'!$H$19*'Beh smlouvy'!J$9/NaPoVo)+'Cenova nabidka Alternativni'!$H7))</f>
        <v>0</v>
      </c>
      <c r="L39" s="114">
        <f>'NABIDKA DOPRAVCE'!$K11*'Vypocty indexu'!M18*(IF(OR(L$31&lt;SH,L$31&gt;HH),'Cenova nabidka Alternativni'!$G7*1/(1+L$31)*IF(NaPoVo=0,0,'Beh smlouvy'!K$8/NaPoVo)+IF(NaPoVo=0,0,'Cenova nabidka Alternativni'!$G7*1/(1+L$31)*'NASTAVENI OBJEDNATELE'!$H$19*'Beh smlouvy'!K$9/NaPoVo)+'Cenova nabidka Alternativni'!$H7*1/(1+L$31),'Cenova nabidka Alternativni'!$G7+IF(NaPoVo=0,0,'Cenova nabidka Alternativni'!$G7*'NASTAVENI OBJEDNATELE'!$H$19*'Beh smlouvy'!K$9/NaPoVo)+'Cenova nabidka Alternativni'!$H7))</f>
        <v>0</v>
      </c>
      <c r="M39" s="114">
        <f>'NABIDKA DOPRAVCE'!$K11*'Vypocty indexu'!N18*(IF(OR(M$31&lt;SH,M$31&gt;HH),'Cenova nabidka Alternativni'!$G7*1/(1+M$31)*IF(NaPoVo=0,0,'Beh smlouvy'!L$8/NaPoVo)+IF(NaPoVo=0,0,'Cenova nabidka Alternativni'!$G7*1/(1+M$31)*'NASTAVENI OBJEDNATELE'!$H$19*'Beh smlouvy'!L$9/NaPoVo)+'Cenova nabidka Alternativni'!$H7*1/(1+M$31),'Cenova nabidka Alternativni'!$G7+IF(NaPoVo=0,0,'Cenova nabidka Alternativni'!$G7*'NASTAVENI OBJEDNATELE'!$H$19*'Beh smlouvy'!L$9/NaPoVo)+'Cenova nabidka Alternativni'!$H7))</f>
        <v>0</v>
      </c>
      <c r="N39" s="114">
        <f>'NABIDKA DOPRAVCE'!$K11*'Vypocty indexu'!O18*(IF(OR(N$31&lt;SH,N$31&gt;HH),'Cenova nabidka Alternativni'!$G7*1/(1+N$31)*IF(NaPoVo=0,0,'Beh smlouvy'!M$8/NaPoVo)+IF(NaPoVo=0,0,'Cenova nabidka Alternativni'!$G7*1/(1+N$31)*'NASTAVENI OBJEDNATELE'!$H$19*'Beh smlouvy'!M$9/NaPoVo)+'Cenova nabidka Alternativni'!$H7*1/(1+N$31),'Cenova nabidka Alternativni'!$G7+IF(NaPoVo=0,0,'Cenova nabidka Alternativni'!$G7*'NASTAVENI OBJEDNATELE'!$H$19*'Beh smlouvy'!M$9/NaPoVo)+'Cenova nabidka Alternativni'!$H7))</f>
        <v>0</v>
      </c>
    </row>
    <row r="40" spans="2:15" outlineLevel="1">
      <c r="B40" s="55" t="s">
        <v>20</v>
      </c>
      <c r="C40" s="46" t="s">
        <v>240</v>
      </c>
      <c r="D40" s="184"/>
      <c r="E40" s="114">
        <f>'NABIDKA DOPRAVCE'!$K12*'Vypocty indexu'!F19*(IF(OR(E$31&lt;SH,E$31&gt;HH),'Cenova nabidka Alternativni'!$G8*1/(1+E$31)*IF(NaPoVo=0,0,'Beh smlouvy'!D$8/NaPoVo)+IF(NaPoVo=0,0,'Cenova nabidka Alternativni'!$G8*1/(1+E$31)*'NASTAVENI OBJEDNATELE'!$H$19*'Beh smlouvy'!D$9/NaPoVo)+'Cenova nabidka Alternativni'!$H8*1/(1+E$31),'Cenova nabidka Alternativni'!$G8+IF(NaPoVo=0,0,'Cenova nabidka Alternativni'!$G8*'NASTAVENI OBJEDNATELE'!$H$19*'Beh smlouvy'!D$9/NaPoVo)+'Cenova nabidka Alternativni'!$H8))</f>
        <v>0</v>
      </c>
      <c r="F40" s="114">
        <f>'NABIDKA DOPRAVCE'!$K12*'Vypocty indexu'!G19*(IF(OR(F$31&lt;SH,F$31&gt;HH),'Cenova nabidka Alternativni'!$G8*1/(1+F$31)*IF(NaPoVo=0,0,'Beh smlouvy'!E$8/NaPoVo)+IF(NaPoVo=0,0,'Cenova nabidka Alternativni'!$G8*1/(1+F$31)*'NASTAVENI OBJEDNATELE'!$H$19*'Beh smlouvy'!E$9/NaPoVo)+'Cenova nabidka Alternativni'!$H8*1/(1+F$31),'Cenova nabidka Alternativni'!$G8+IF(NaPoVo=0,0,'Cenova nabidka Alternativni'!$G8*'NASTAVENI OBJEDNATELE'!$H$19*'Beh smlouvy'!E$9/NaPoVo)+'Cenova nabidka Alternativni'!$H8))</f>
        <v>0</v>
      </c>
      <c r="G40" s="114">
        <f>'NABIDKA DOPRAVCE'!$K12*'Vypocty indexu'!H19*(IF(OR(G$31&lt;SH,G$31&gt;HH),'Cenova nabidka Alternativni'!$G8*1/(1+G$31)*IF(NaPoVo=0,0,'Beh smlouvy'!F$8/NaPoVo)+IF(NaPoVo=0,0,'Cenova nabidka Alternativni'!$G8*1/(1+G$31)*'NASTAVENI OBJEDNATELE'!$H$19*'Beh smlouvy'!F$9/NaPoVo)+'Cenova nabidka Alternativni'!$H8*1/(1+G$31),'Cenova nabidka Alternativni'!$G8+IF(NaPoVo=0,0,'Cenova nabidka Alternativni'!$G8*'NASTAVENI OBJEDNATELE'!$H$19*'Beh smlouvy'!F$9/NaPoVo)+'Cenova nabidka Alternativni'!$H8))</f>
        <v>0</v>
      </c>
      <c r="H40" s="114">
        <f>'NABIDKA DOPRAVCE'!$K12*'Vypocty indexu'!I19*(IF(OR(H$31&lt;SH,H$31&gt;HH),'Cenova nabidka Alternativni'!$G8*1/(1+H$31)*IF(NaPoVo=0,0,'Beh smlouvy'!G$8/NaPoVo)+IF(NaPoVo=0,0,'Cenova nabidka Alternativni'!$G8*1/(1+H$31)*'NASTAVENI OBJEDNATELE'!$H$19*'Beh smlouvy'!G$9/NaPoVo)+'Cenova nabidka Alternativni'!$H8*1/(1+H$31),'Cenova nabidka Alternativni'!$G8+IF(NaPoVo=0,0,'Cenova nabidka Alternativni'!$G8*'NASTAVENI OBJEDNATELE'!$H$19*'Beh smlouvy'!G$9/NaPoVo)+'Cenova nabidka Alternativni'!$H8))</f>
        <v>0</v>
      </c>
      <c r="I40" s="114">
        <f>'NABIDKA DOPRAVCE'!$K12*'Vypocty indexu'!J19*(IF(OR(I$31&lt;SH,I$31&gt;HH),'Cenova nabidka Alternativni'!$G8*1/(1+I$31)*IF(NaPoVo=0,0,'Beh smlouvy'!H$8/NaPoVo)+IF(NaPoVo=0,0,'Cenova nabidka Alternativni'!$G8*1/(1+I$31)*'NASTAVENI OBJEDNATELE'!$H$19*'Beh smlouvy'!H$9/NaPoVo)+'Cenova nabidka Alternativni'!$H8*1/(1+I$31),'Cenova nabidka Alternativni'!$G8+IF(NaPoVo=0,0,'Cenova nabidka Alternativni'!$G8*'NASTAVENI OBJEDNATELE'!$H$19*'Beh smlouvy'!H$9/NaPoVo)+'Cenova nabidka Alternativni'!$H8))</f>
        <v>0</v>
      </c>
      <c r="J40" s="114">
        <f>'NABIDKA DOPRAVCE'!$K12*'Vypocty indexu'!K19*(IF(OR(J$31&lt;SH,J$31&gt;HH),'Cenova nabidka Alternativni'!$G8*1/(1+J$31)*IF(NaPoVo=0,0,'Beh smlouvy'!I$8/NaPoVo)+IF(NaPoVo=0,0,'Cenova nabidka Alternativni'!$G8*1/(1+J$31)*'NASTAVENI OBJEDNATELE'!$H$19*'Beh smlouvy'!I$9/NaPoVo)+'Cenova nabidka Alternativni'!$H8*1/(1+J$31),'Cenova nabidka Alternativni'!$G8+IF(NaPoVo=0,0,'Cenova nabidka Alternativni'!$G8*'NASTAVENI OBJEDNATELE'!$H$19*'Beh smlouvy'!I$9/NaPoVo)+'Cenova nabidka Alternativni'!$H8))</f>
        <v>0</v>
      </c>
      <c r="K40" s="114">
        <f>'NABIDKA DOPRAVCE'!$K12*'Vypocty indexu'!L19*(IF(OR(K$31&lt;SH,K$31&gt;HH),'Cenova nabidka Alternativni'!$G8*1/(1+K$31)*IF(NaPoVo=0,0,'Beh smlouvy'!J$8/NaPoVo)+IF(NaPoVo=0,0,'Cenova nabidka Alternativni'!$G8*1/(1+K$31)*'NASTAVENI OBJEDNATELE'!$H$19*'Beh smlouvy'!J$9/NaPoVo)+'Cenova nabidka Alternativni'!$H8*1/(1+K$31),'Cenova nabidka Alternativni'!$G8+IF(NaPoVo=0,0,'Cenova nabidka Alternativni'!$G8*'NASTAVENI OBJEDNATELE'!$H$19*'Beh smlouvy'!J$9/NaPoVo)+'Cenova nabidka Alternativni'!$H8))</f>
        <v>0</v>
      </c>
      <c r="L40" s="114">
        <f>'NABIDKA DOPRAVCE'!$K12*'Vypocty indexu'!M19*(IF(OR(L$31&lt;SH,L$31&gt;HH),'Cenova nabidka Alternativni'!$G8*1/(1+L$31)*IF(NaPoVo=0,0,'Beh smlouvy'!K$8/NaPoVo)+IF(NaPoVo=0,0,'Cenova nabidka Alternativni'!$G8*1/(1+L$31)*'NASTAVENI OBJEDNATELE'!$H$19*'Beh smlouvy'!K$9/NaPoVo)+'Cenova nabidka Alternativni'!$H8*1/(1+L$31),'Cenova nabidka Alternativni'!$G8+IF(NaPoVo=0,0,'Cenova nabidka Alternativni'!$G8*'NASTAVENI OBJEDNATELE'!$H$19*'Beh smlouvy'!K$9/NaPoVo)+'Cenova nabidka Alternativni'!$H8))</f>
        <v>0</v>
      </c>
      <c r="M40" s="114">
        <f>'NABIDKA DOPRAVCE'!$K12*'Vypocty indexu'!N19*(IF(OR(M$31&lt;SH,M$31&gt;HH),'Cenova nabidka Alternativni'!$G8*1/(1+M$31)*IF(NaPoVo=0,0,'Beh smlouvy'!L$8/NaPoVo)+IF(NaPoVo=0,0,'Cenova nabidka Alternativni'!$G8*1/(1+M$31)*'NASTAVENI OBJEDNATELE'!$H$19*'Beh smlouvy'!L$9/NaPoVo)+'Cenova nabidka Alternativni'!$H8*1/(1+M$31),'Cenova nabidka Alternativni'!$G8+IF(NaPoVo=0,0,'Cenova nabidka Alternativni'!$G8*'NASTAVENI OBJEDNATELE'!$H$19*'Beh smlouvy'!L$9/NaPoVo)+'Cenova nabidka Alternativni'!$H8))</f>
        <v>0</v>
      </c>
      <c r="N40" s="114">
        <f>'NABIDKA DOPRAVCE'!$K12*'Vypocty indexu'!O19*(IF(OR(N$31&lt;SH,N$31&gt;HH),'Cenova nabidka Alternativni'!$G8*1/(1+N$31)*IF(NaPoVo=0,0,'Beh smlouvy'!M$8/NaPoVo)+IF(NaPoVo=0,0,'Cenova nabidka Alternativni'!$G8*1/(1+N$31)*'NASTAVENI OBJEDNATELE'!$H$19*'Beh smlouvy'!M$9/NaPoVo)+'Cenova nabidka Alternativni'!$H8*1/(1+N$31),'Cenova nabidka Alternativni'!$G8+IF(NaPoVo=0,0,'Cenova nabidka Alternativni'!$G8*'NASTAVENI OBJEDNATELE'!$H$19*'Beh smlouvy'!M$9/NaPoVo)+'Cenova nabidka Alternativni'!$H8))</f>
        <v>0</v>
      </c>
    </row>
    <row r="41" spans="2:15" outlineLevel="1">
      <c r="B41" s="55" t="s">
        <v>21</v>
      </c>
      <c r="C41" s="46" t="s">
        <v>112</v>
      </c>
      <c r="D41" s="184"/>
      <c r="E41" s="114">
        <f>'NABIDKA DOPRAVCE'!$K13*'Vypocty indexu'!F20*(IF(OR(E$31&lt;SH,E$31&gt;HH),'Cenova nabidka Alternativni'!$G9*1/(1+E$31)*IF(NaPoVo=0,0,'Beh smlouvy'!D$8/NaPoVo)+IF(NaPoVo=0,0,'Cenova nabidka Alternativni'!$G9*1/(1+E$31)*'NASTAVENI OBJEDNATELE'!$H$19*'Beh smlouvy'!D$9/NaPoVo)+'Cenova nabidka Alternativni'!$H9*1/(1+E$31),'Cenova nabidka Alternativni'!$G9+IF(NaPoVo=0,0,'Cenova nabidka Alternativni'!$G9*'NASTAVENI OBJEDNATELE'!$H$19*'Beh smlouvy'!D$9/NaPoVo)+'Cenova nabidka Alternativni'!$H9))</f>
        <v>0</v>
      </c>
      <c r="F41" s="114">
        <f>'NABIDKA DOPRAVCE'!$K13*'Vypocty indexu'!G20*(IF(OR(F$31&lt;SH,F$31&gt;HH),'Cenova nabidka Alternativni'!$G9*1/(1+F$31)*IF(NaPoVo=0,0,'Beh smlouvy'!E$8/NaPoVo)+IF(NaPoVo=0,0,'Cenova nabidka Alternativni'!$G9*1/(1+F$31)*'NASTAVENI OBJEDNATELE'!$H$19*'Beh smlouvy'!E$9/NaPoVo)+'Cenova nabidka Alternativni'!$H9*1/(1+F$31),'Cenova nabidka Alternativni'!$G9+IF(NaPoVo=0,0,'Cenova nabidka Alternativni'!$G9*'NASTAVENI OBJEDNATELE'!$H$19*'Beh smlouvy'!E$9/NaPoVo)+'Cenova nabidka Alternativni'!$H9))</f>
        <v>0</v>
      </c>
      <c r="G41" s="114">
        <f>'NABIDKA DOPRAVCE'!$K13*'Vypocty indexu'!H20*(IF(OR(G$31&lt;SH,G$31&gt;HH),'Cenova nabidka Alternativni'!$G9*1/(1+G$31)*IF(NaPoVo=0,0,'Beh smlouvy'!F$8/NaPoVo)+IF(NaPoVo=0,0,'Cenova nabidka Alternativni'!$G9*1/(1+G$31)*'NASTAVENI OBJEDNATELE'!$H$19*'Beh smlouvy'!F$9/NaPoVo)+'Cenova nabidka Alternativni'!$H9*1/(1+G$31),'Cenova nabidka Alternativni'!$G9+IF(NaPoVo=0,0,'Cenova nabidka Alternativni'!$G9*'NASTAVENI OBJEDNATELE'!$H$19*'Beh smlouvy'!F$9/NaPoVo)+'Cenova nabidka Alternativni'!$H9))</f>
        <v>0</v>
      </c>
      <c r="H41" s="114">
        <f>'NABIDKA DOPRAVCE'!$K13*'Vypocty indexu'!I20*(IF(OR(H$31&lt;SH,H$31&gt;HH),'Cenova nabidka Alternativni'!$G9*1/(1+H$31)*IF(NaPoVo=0,0,'Beh smlouvy'!G$8/NaPoVo)+IF(NaPoVo=0,0,'Cenova nabidka Alternativni'!$G9*1/(1+H$31)*'NASTAVENI OBJEDNATELE'!$H$19*'Beh smlouvy'!G$9/NaPoVo)+'Cenova nabidka Alternativni'!$H9*1/(1+H$31),'Cenova nabidka Alternativni'!$G9+IF(NaPoVo=0,0,'Cenova nabidka Alternativni'!$G9*'NASTAVENI OBJEDNATELE'!$H$19*'Beh smlouvy'!G$9/NaPoVo)+'Cenova nabidka Alternativni'!$H9))</f>
        <v>0</v>
      </c>
      <c r="I41" s="114">
        <f>'NABIDKA DOPRAVCE'!$K13*'Vypocty indexu'!J20*(IF(OR(I$31&lt;SH,I$31&gt;HH),'Cenova nabidka Alternativni'!$G9*1/(1+I$31)*IF(NaPoVo=0,0,'Beh smlouvy'!H$8/NaPoVo)+IF(NaPoVo=0,0,'Cenova nabidka Alternativni'!$G9*1/(1+I$31)*'NASTAVENI OBJEDNATELE'!$H$19*'Beh smlouvy'!H$9/NaPoVo)+'Cenova nabidka Alternativni'!$H9*1/(1+I$31),'Cenova nabidka Alternativni'!$G9+IF(NaPoVo=0,0,'Cenova nabidka Alternativni'!$G9*'NASTAVENI OBJEDNATELE'!$H$19*'Beh smlouvy'!H$9/NaPoVo)+'Cenova nabidka Alternativni'!$H9))</f>
        <v>0</v>
      </c>
      <c r="J41" s="114">
        <f>'NABIDKA DOPRAVCE'!$K13*'Vypocty indexu'!K20*(IF(OR(J$31&lt;SH,J$31&gt;HH),'Cenova nabidka Alternativni'!$G9*1/(1+J$31)*IF(NaPoVo=0,0,'Beh smlouvy'!I$8/NaPoVo)+IF(NaPoVo=0,0,'Cenova nabidka Alternativni'!$G9*1/(1+J$31)*'NASTAVENI OBJEDNATELE'!$H$19*'Beh smlouvy'!I$9/NaPoVo)+'Cenova nabidka Alternativni'!$H9*1/(1+J$31),'Cenova nabidka Alternativni'!$G9+IF(NaPoVo=0,0,'Cenova nabidka Alternativni'!$G9*'NASTAVENI OBJEDNATELE'!$H$19*'Beh smlouvy'!I$9/NaPoVo)+'Cenova nabidka Alternativni'!$H9))</f>
        <v>0</v>
      </c>
      <c r="K41" s="114">
        <f>'NABIDKA DOPRAVCE'!$K13*'Vypocty indexu'!L20*(IF(OR(K$31&lt;SH,K$31&gt;HH),'Cenova nabidka Alternativni'!$G9*1/(1+K$31)*IF(NaPoVo=0,0,'Beh smlouvy'!J$8/NaPoVo)+IF(NaPoVo=0,0,'Cenova nabidka Alternativni'!$G9*1/(1+K$31)*'NASTAVENI OBJEDNATELE'!$H$19*'Beh smlouvy'!J$9/NaPoVo)+'Cenova nabidka Alternativni'!$H9*1/(1+K$31),'Cenova nabidka Alternativni'!$G9+IF(NaPoVo=0,0,'Cenova nabidka Alternativni'!$G9*'NASTAVENI OBJEDNATELE'!$H$19*'Beh smlouvy'!J$9/NaPoVo)+'Cenova nabidka Alternativni'!$H9))</f>
        <v>0</v>
      </c>
      <c r="L41" s="114">
        <f>'NABIDKA DOPRAVCE'!$K13*'Vypocty indexu'!M20*(IF(OR(L$31&lt;SH,L$31&gt;HH),'Cenova nabidka Alternativni'!$G9*1/(1+L$31)*IF(NaPoVo=0,0,'Beh smlouvy'!K$8/NaPoVo)+IF(NaPoVo=0,0,'Cenova nabidka Alternativni'!$G9*1/(1+L$31)*'NASTAVENI OBJEDNATELE'!$H$19*'Beh smlouvy'!K$9/NaPoVo)+'Cenova nabidka Alternativni'!$H9*1/(1+L$31),'Cenova nabidka Alternativni'!$G9+IF(NaPoVo=0,0,'Cenova nabidka Alternativni'!$G9*'NASTAVENI OBJEDNATELE'!$H$19*'Beh smlouvy'!K$9/NaPoVo)+'Cenova nabidka Alternativni'!$H9))</f>
        <v>0</v>
      </c>
      <c r="M41" s="114">
        <f>'NABIDKA DOPRAVCE'!$K13*'Vypocty indexu'!N20*(IF(OR(M$31&lt;SH,M$31&gt;HH),'Cenova nabidka Alternativni'!$G9*1/(1+M$31)*IF(NaPoVo=0,0,'Beh smlouvy'!L$8/NaPoVo)+IF(NaPoVo=0,0,'Cenova nabidka Alternativni'!$G9*1/(1+M$31)*'NASTAVENI OBJEDNATELE'!$H$19*'Beh smlouvy'!L$9/NaPoVo)+'Cenova nabidka Alternativni'!$H9*1/(1+M$31),'Cenova nabidka Alternativni'!$G9+IF(NaPoVo=0,0,'Cenova nabidka Alternativni'!$G9*'NASTAVENI OBJEDNATELE'!$H$19*'Beh smlouvy'!L$9/NaPoVo)+'Cenova nabidka Alternativni'!$H9))</f>
        <v>0</v>
      </c>
      <c r="N41" s="114">
        <f>'NABIDKA DOPRAVCE'!$K13*'Vypocty indexu'!O20*(IF(OR(N$31&lt;SH,N$31&gt;HH),'Cenova nabidka Alternativni'!$G9*1/(1+N$31)*IF(NaPoVo=0,0,'Beh smlouvy'!M$8/NaPoVo)+IF(NaPoVo=0,0,'Cenova nabidka Alternativni'!$G9*1/(1+N$31)*'NASTAVENI OBJEDNATELE'!$H$19*'Beh smlouvy'!M$9/NaPoVo)+'Cenova nabidka Alternativni'!$H9*1/(1+N$31),'Cenova nabidka Alternativni'!$G9+IF(NaPoVo=0,0,'Cenova nabidka Alternativni'!$G9*'NASTAVENI OBJEDNATELE'!$H$19*'Beh smlouvy'!M$9/NaPoVo)+'Cenova nabidka Alternativni'!$H9))</f>
        <v>0</v>
      </c>
    </row>
    <row r="42" spans="2:15" outlineLevel="1">
      <c r="B42" s="55">
        <v>12</v>
      </c>
      <c r="C42" s="46" t="s">
        <v>5</v>
      </c>
      <c r="D42" s="184"/>
      <c r="E42" s="114">
        <f>'NABIDKA DOPRAVCE'!$K14*'Vypocty indexu'!F21*(IF(OR(E$31&lt;SH,E$31&gt;HH),'Cenova nabidka Alternativni'!$G10*1/(1+E$31)*IF(NaPoVo=0,0,'Beh smlouvy'!D$8/NaPoVo)+IF(NaPoVo=0,0,'Cenova nabidka Alternativni'!$G10*1/(1+E$31)*'NASTAVENI OBJEDNATELE'!$H$19*'Beh smlouvy'!D$9/NaPoVo)+'Cenova nabidka Alternativni'!$H10*1/(1+E$31),'Cenova nabidka Alternativni'!$G10+IF(NaPoVo=0,0,'Cenova nabidka Alternativni'!$G10*'NASTAVENI OBJEDNATELE'!$H$19*'Beh smlouvy'!D$9/NaPoVo)+'Cenova nabidka Alternativni'!$H10))</f>
        <v>0</v>
      </c>
      <c r="F42" s="114">
        <f>'NABIDKA DOPRAVCE'!$K14*'Vypocty indexu'!G21*(IF(OR(F$31&lt;SH,F$31&gt;HH),'Cenova nabidka Alternativni'!$G10*1/(1+F$31)*IF(NaPoVo=0,0,'Beh smlouvy'!E$8/NaPoVo)+IF(NaPoVo=0,0,'Cenova nabidka Alternativni'!$G10*1/(1+F$31)*'NASTAVENI OBJEDNATELE'!$H$19*'Beh smlouvy'!E$9/NaPoVo)+'Cenova nabidka Alternativni'!$H10*1/(1+F$31),'Cenova nabidka Alternativni'!$G10+IF(NaPoVo=0,0,'Cenova nabidka Alternativni'!$G10*'NASTAVENI OBJEDNATELE'!$H$19*'Beh smlouvy'!E$9/NaPoVo)+'Cenova nabidka Alternativni'!$H10))</f>
        <v>0</v>
      </c>
      <c r="G42" s="114">
        <f>'NABIDKA DOPRAVCE'!$K14*'Vypocty indexu'!H21*(IF(OR(G$31&lt;SH,G$31&gt;HH),'Cenova nabidka Alternativni'!$G10*1/(1+G$31)*IF(NaPoVo=0,0,'Beh smlouvy'!F$8/NaPoVo)+IF(NaPoVo=0,0,'Cenova nabidka Alternativni'!$G10*1/(1+G$31)*'NASTAVENI OBJEDNATELE'!$H$19*'Beh smlouvy'!F$9/NaPoVo)+'Cenova nabidka Alternativni'!$H10*1/(1+G$31),'Cenova nabidka Alternativni'!$G10+IF(NaPoVo=0,0,'Cenova nabidka Alternativni'!$G10*'NASTAVENI OBJEDNATELE'!$H$19*'Beh smlouvy'!F$9/NaPoVo)+'Cenova nabidka Alternativni'!$H10))</f>
        <v>0</v>
      </c>
      <c r="H42" s="114">
        <f>'NABIDKA DOPRAVCE'!$K14*'Vypocty indexu'!I21*(IF(OR(H$31&lt;SH,H$31&gt;HH),'Cenova nabidka Alternativni'!$G10*1/(1+H$31)*IF(NaPoVo=0,0,'Beh smlouvy'!G$8/NaPoVo)+IF(NaPoVo=0,0,'Cenova nabidka Alternativni'!$G10*1/(1+H$31)*'NASTAVENI OBJEDNATELE'!$H$19*'Beh smlouvy'!G$9/NaPoVo)+'Cenova nabidka Alternativni'!$H10*1/(1+H$31),'Cenova nabidka Alternativni'!$G10+IF(NaPoVo=0,0,'Cenova nabidka Alternativni'!$G10*'NASTAVENI OBJEDNATELE'!$H$19*'Beh smlouvy'!G$9/NaPoVo)+'Cenova nabidka Alternativni'!$H10))</f>
        <v>0</v>
      </c>
      <c r="I42" s="114">
        <f>'NABIDKA DOPRAVCE'!$K14*'Vypocty indexu'!J21*(IF(OR(I$31&lt;SH,I$31&gt;HH),'Cenova nabidka Alternativni'!$G10*1/(1+I$31)*IF(NaPoVo=0,0,'Beh smlouvy'!H$8/NaPoVo)+IF(NaPoVo=0,0,'Cenova nabidka Alternativni'!$G10*1/(1+I$31)*'NASTAVENI OBJEDNATELE'!$H$19*'Beh smlouvy'!H$9/NaPoVo)+'Cenova nabidka Alternativni'!$H10*1/(1+I$31),'Cenova nabidka Alternativni'!$G10+IF(NaPoVo=0,0,'Cenova nabidka Alternativni'!$G10*'NASTAVENI OBJEDNATELE'!$H$19*'Beh smlouvy'!H$9/NaPoVo)+'Cenova nabidka Alternativni'!$H10))</f>
        <v>0</v>
      </c>
      <c r="J42" s="114">
        <f>'NABIDKA DOPRAVCE'!$K14*'Vypocty indexu'!K21*(IF(OR(J$31&lt;SH,J$31&gt;HH),'Cenova nabidka Alternativni'!$G10*1/(1+J$31)*IF(NaPoVo=0,0,'Beh smlouvy'!I$8/NaPoVo)+IF(NaPoVo=0,0,'Cenova nabidka Alternativni'!$G10*1/(1+J$31)*'NASTAVENI OBJEDNATELE'!$H$19*'Beh smlouvy'!I$9/NaPoVo)+'Cenova nabidka Alternativni'!$H10*1/(1+J$31),'Cenova nabidka Alternativni'!$G10+IF(NaPoVo=0,0,'Cenova nabidka Alternativni'!$G10*'NASTAVENI OBJEDNATELE'!$H$19*'Beh smlouvy'!I$9/NaPoVo)+'Cenova nabidka Alternativni'!$H10))</f>
        <v>0</v>
      </c>
      <c r="K42" s="114">
        <f>'NABIDKA DOPRAVCE'!$K14*'Vypocty indexu'!L21*(IF(OR(K$31&lt;SH,K$31&gt;HH),'Cenova nabidka Alternativni'!$G10*1/(1+K$31)*IF(NaPoVo=0,0,'Beh smlouvy'!J$8/NaPoVo)+IF(NaPoVo=0,0,'Cenova nabidka Alternativni'!$G10*1/(1+K$31)*'NASTAVENI OBJEDNATELE'!$H$19*'Beh smlouvy'!J$9/NaPoVo)+'Cenova nabidka Alternativni'!$H10*1/(1+K$31),'Cenova nabidka Alternativni'!$G10+IF(NaPoVo=0,0,'Cenova nabidka Alternativni'!$G10*'NASTAVENI OBJEDNATELE'!$H$19*'Beh smlouvy'!J$9/NaPoVo)+'Cenova nabidka Alternativni'!$H10))</f>
        <v>0</v>
      </c>
      <c r="L42" s="114">
        <f>'NABIDKA DOPRAVCE'!$K14*'Vypocty indexu'!M21*(IF(OR(L$31&lt;SH,L$31&gt;HH),'Cenova nabidka Alternativni'!$G10*1/(1+L$31)*IF(NaPoVo=0,0,'Beh smlouvy'!K$8/NaPoVo)+IF(NaPoVo=0,0,'Cenova nabidka Alternativni'!$G10*1/(1+L$31)*'NASTAVENI OBJEDNATELE'!$H$19*'Beh smlouvy'!K$9/NaPoVo)+'Cenova nabidka Alternativni'!$H10*1/(1+L$31),'Cenova nabidka Alternativni'!$G10+IF(NaPoVo=0,0,'Cenova nabidka Alternativni'!$G10*'NASTAVENI OBJEDNATELE'!$H$19*'Beh smlouvy'!K$9/NaPoVo)+'Cenova nabidka Alternativni'!$H10))</f>
        <v>0</v>
      </c>
      <c r="M42" s="114">
        <f>'NABIDKA DOPRAVCE'!$K14*'Vypocty indexu'!N21*(IF(OR(M$31&lt;SH,M$31&gt;HH),'Cenova nabidka Alternativni'!$G10*1/(1+M$31)*IF(NaPoVo=0,0,'Beh smlouvy'!L$8/NaPoVo)+IF(NaPoVo=0,0,'Cenova nabidka Alternativni'!$G10*1/(1+M$31)*'NASTAVENI OBJEDNATELE'!$H$19*'Beh smlouvy'!L$9/NaPoVo)+'Cenova nabidka Alternativni'!$H10*1/(1+M$31),'Cenova nabidka Alternativni'!$G10+IF(NaPoVo=0,0,'Cenova nabidka Alternativni'!$G10*'NASTAVENI OBJEDNATELE'!$H$19*'Beh smlouvy'!L$9/NaPoVo)+'Cenova nabidka Alternativni'!$H10))</f>
        <v>0</v>
      </c>
      <c r="N42" s="114">
        <f>'NABIDKA DOPRAVCE'!$K14*'Vypocty indexu'!O21*(IF(OR(N$31&lt;SH,N$31&gt;HH),'Cenova nabidka Alternativni'!$G10*1/(1+N$31)*IF(NaPoVo=0,0,'Beh smlouvy'!M$8/NaPoVo)+IF(NaPoVo=0,0,'Cenova nabidka Alternativni'!$G10*1/(1+N$31)*'NASTAVENI OBJEDNATELE'!$H$19*'Beh smlouvy'!M$9/NaPoVo)+'Cenova nabidka Alternativni'!$H10*1/(1+N$31),'Cenova nabidka Alternativni'!$G10+IF(NaPoVo=0,0,'Cenova nabidka Alternativni'!$G10*'NASTAVENI OBJEDNATELE'!$H$19*'Beh smlouvy'!M$9/NaPoVo)+'Cenova nabidka Alternativni'!$H10))</f>
        <v>0</v>
      </c>
    </row>
    <row r="43" spans="2:15" outlineLevel="1">
      <c r="B43" s="55">
        <v>13</v>
      </c>
      <c r="C43" s="46" t="s">
        <v>6</v>
      </c>
      <c r="D43" s="184"/>
      <c r="E43" s="114">
        <f>'NABIDKA DOPRAVCE'!$K15*'Vypocty indexu'!F22*(IF(OR(E$31&lt;SH,E$31&gt;HH),'Cenova nabidka Alternativni'!$G11*1/(1+E$31)*IF(NaPoVo=0,0,'Beh smlouvy'!D$8/NaPoVo)+IF(NaPoVo=0,0,'Cenova nabidka Alternativni'!$G11*1/(1+E$31)*'NASTAVENI OBJEDNATELE'!$H$19*'Beh smlouvy'!D$9/NaPoVo)+'Cenova nabidka Alternativni'!$H11*1/(1+E$31),'Cenova nabidka Alternativni'!$G11+IF(NaPoVo=0,0,'Cenova nabidka Alternativni'!$G11*'NASTAVENI OBJEDNATELE'!$H$19*'Beh smlouvy'!D$9/NaPoVo)+'Cenova nabidka Alternativni'!$H11))</f>
        <v>0</v>
      </c>
      <c r="F43" s="114">
        <f>'NABIDKA DOPRAVCE'!$K15*'Vypocty indexu'!G22*(IF(OR(F$31&lt;SH,F$31&gt;HH),'Cenova nabidka Alternativni'!$G11*1/(1+F$31)*IF(NaPoVo=0,0,'Beh smlouvy'!E$8/NaPoVo)+IF(NaPoVo=0,0,'Cenova nabidka Alternativni'!$G11*1/(1+F$31)*'NASTAVENI OBJEDNATELE'!$H$19*'Beh smlouvy'!E$9/NaPoVo)+'Cenova nabidka Alternativni'!$H11*1/(1+F$31),'Cenova nabidka Alternativni'!$G11+IF(NaPoVo=0,0,'Cenova nabidka Alternativni'!$G11*'NASTAVENI OBJEDNATELE'!$H$19*'Beh smlouvy'!E$9/NaPoVo)+'Cenova nabidka Alternativni'!$H11))</f>
        <v>0</v>
      </c>
      <c r="G43" s="114">
        <f>'NABIDKA DOPRAVCE'!$K15*'Vypocty indexu'!H22*(IF(OR(G$31&lt;SH,G$31&gt;HH),'Cenova nabidka Alternativni'!$G11*1/(1+G$31)*IF(NaPoVo=0,0,'Beh smlouvy'!F$8/NaPoVo)+IF(NaPoVo=0,0,'Cenova nabidka Alternativni'!$G11*1/(1+G$31)*'NASTAVENI OBJEDNATELE'!$H$19*'Beh smlouvy'!F$9/NaPoVo)+'Cenova nabidka Alternativni'!$H11*1/(1+G$31),'Cenova nabidka Alternativni'!$G11+IF(NaPoVo=0,0,'Cenova nabidka Alternativni'!$G11*'NASTAVENI OBJEDNATELE'!$H$19*'Beh smlouvy'!F$9/NaPoVo)+'Cenova nabidka Alternativni'!$H11))</f>
        <v>0</v>
      </c>
      <c r="H43" s="114">
        <f>'NABIDKA DOPRAVCE'!$K15*'Vypocty indexu'!I22*(IF(OR(H$31&lt;SH,H$31&gt;HH),'Cenova nabidka Alternativni'!$G11*1/(1+H$31)*IF(NaPoVo=0,0,'Beh smlouvy'!G$8/NaPoVo)+IF(NaPoVo=0,0,'Cenova nabidka Alternativni'!$G11*1/(1+H$31)*'NASTAVENI OBJEDNATELE'!$H$19*'Beh smlouvy'!G$9/NaPoVo)+'Cenova nabidka Alternativni'!$H11*1/(1+H$31),'Cenova nabidka Alternativni'!$G11+IF(NaPoVo=0,0,'Cenova nabidka Alternativni'!$G11*'NASTAVENI OBJEDNATELE'!$H$19*'Beh smlouvy'!G$9/NaPoVo)+'Cenova nabidka Alternativni'!$H11))</f>
        <v>0</v>
      </c>
      <c r="I43" s="114">
        <f>'NABIDKA DOPRAVCE'!$K15*'Vypocty indexu'!J22*(IF(OR(I$31&lt;SH,I$31&gt;HH),'Cenova nabidka Alternativni'!$G11*1/(1+I$31)*IF(NaPoVo=0,0,'Beh smlouvy'!H$8/NaPoVo)+IF(NaPoVo=0,0,'Cenova nabidka Alternativni'!$G11*1/(1+I$31)*'NASTAVENI OBJEDNATELE'!$H$19*'Beh smlouvy'!H$9/NaPoVo)+'Cenova nabidka Alternativni'!$H11*1/(1+I$31),'Cenova nabidka Alternativni'!$G11+IF(NaPoVo=0,0,'Cenova nabidka Alternativni'!$G11*'NASTAVENI OBJEDNATELE'!$H$19*'Beh smlouvy'!H$9/NaPoVo)+'Cenova nabidka Alternativni'!$H11))</f>
        <v>0</v>
      </c>
      <c r="J43" s="114">
        <f>'NABIDKA DOPRAVCE'!$K15*'Vypocty indexu'!K22*(IF(OR(J$31&lt;SH,J$31&gt;HH),'Cenova nabidka Alternativni'!$G11*1/(1+J$31)*IF(NaPoVo=0,0,'Beh smlouvy'!I$8/NaPoVo)+IF(NaPoVo=0,0,'Cenova nabidka Alternativni'!$G11*1/(1+J$31)*'NASTAVENI OBJEDNATELE'!$H$19*'Beh smlouvy'!I$9/NaPoVo)+'Cenova nabidka Alternativni'!$H11*1/(1+J$31),'Cenova nabidka Alternativni'!$G11+IF(NaPoVo=0,0,'Cenova nabidka Alternativni'!$G11*'NASTAVENI OBJEDNATELE'!$H$19*'Beh smlouvy'!I$9/NaPoVo)+'Cenova nabidka Alternativni'!$H11))</f>
        <v>0</v>
      </c>
      <c r="K43" s="114">
        <f>'NABIDKA DOPRAVCE'!$K15*'Vypocty indexu'!L22*(IF(OR(K$31&lt;SH,K$31&gt;HH),'Cenova nabidka Alternativni'!$G11*1/(1+K$31)*IF(NaPoVo=0,0,'Beh smlouvy'!J$8/NaPoVo)+IF(NaPoVo=0,0,'Cenova nabidka Alternativni'!$G11*1/(1+K$31)*'NASTAVENI OBJEDNATELE'!$H$19*'Beh smlouvy'!J$9/NaPoVo)+'Cenova nabidka Alternativni'!$H11*1/(1+K$31),'Cenova nabidka Alternativni'!$G11+IF(NaPoVo=0,0,'Cenova nabidka Alternativni'!$G11*'NASTAVENI OBJEDNATELE'!$H$19*'Beh smlouvy'!J$9/NaPoVo)+'Cenova nabidka Alternativni'!$H11))</f>
        <v>0</v>
      </c>
      <c r="L43" s="114">
        <f>'NABIDKA DOPRAVCE'!$K15*'Vypocty indexu'!M22*(IF(OR(L$31&lt;SH,L$31&gt;HH),'Cenova nabidka Alternativni'!$G11*1/(1+L$31)*IF(NaPoVo=0,0,'Beh smlouvy'!K$8/NaPoVo)+IF(NaPoVo=0,0,'Cenova nabidka Alternativni'!$G11*1/(1+L$31)*'NASTAVENI OBJEDNATELE'!$H$19*'Beh smlouvy'!K$9/NaPoVo)+'Cenova nabidka Alternativni'!$H11*1/(1+L$31),'Cenova nabidka Alternativni'!$G11+IF(NaPoVo=0,0,'Cenova nabidka Alternativni'!$G11*'NASTAVENI OBJEDNATELE'!$H$19*'Beh smlouvy'!K$9/NaPoVo)+'Cenova nabidka Alternativni'!$H11))</f>
        <v>0</v>
      </c>
      <c r="M43" s="114">
        <f>'NABIDKA DOPRAVCE'!$K15*'Vypocty indexu'!N22*(IF(OR(M$31&lt;SH,M$31&gt;HH),'Cenova nabidka Alternativni'!$G11*1/(1+M$31)*IF(NaPoVo=0,0,'Beh smlouvy'!L$8/NaPoVo)+IF(NaPoVo=0,0,'Cenova nabidka Alternativni'!$G11*1/(1+M$31)*'NASTAVENI OBJEDNATELE'!$H$19*'Beh smlouvy'!L$9/NaPoVo)+'Cenova nabidka Alternativni'!$H11*1/(1+M$31),'Cenova nabidka Alternativni'!$G11+IF(NaPoVo=0,0,'Cenova nabidka Alternativni'!$G11*'NASTAVENI OBJEDNATELE'!$H$19*'Beh smlouvy'!L$9/NaPoVo)+'Cenova nabidka Alternativni'!$H11))</f>
        <v>0</v>
      </c>
      <c r="N43" s="114">
        <f>'NABIDKA DOPRAVCE'!$K15*'Vypocty indexu'!O22*(IF(OR(N$31&lt;SH,N$31&gt;HH),'Cenova nabidka Alternativni'!$G11*1/(1+N$31)*IF(NaPoVo=0,0,'Beh smlouvy'!M$8/NaPoVo)+IF(NaPoVo=0,0,'Cenova nabidka Alternativni'!$G11*1/(1+N$31)*'NASTAVENI OBJEDNATELE'!$H$19*'Beh smlouvy'!M$9/NaPoVo)+'Cenova nabidka Alternativni'!$H11*1/(1+N$31),'Cenova nabidka Alternativni'!$G11+IF(NaPoVo=0,0,'Cenova nabidka Alternativni'!$G11*'NASTAVENI OBJEDNATELE'!$H$19*'Beh smlouvy'!M$9/NaPoVo)+'Cenova nabidka Alternativni'!$H11))</f>
        <v>0</v>
      </c>
    </row>
    <row r="44" spans="2:15" outlineLevel="1">
      <c r="B44" s="55" t="s">
        <v>25</v>
      </c>
      <c r="C44" s="46" t="s">
        <v>53</v>
      </c>
      <c r="D44" s="184"/>
      <c r="E44" s="114">
        <f>'NABIDKA DOPRAVCE'!$K16*'Vypocty indexu'!F23*(IF(OR(E$31&lt;SH,E$31&gt;HH),'Cenova nabidka Alternativni'!$G12*1/(1+E$31)*IF(NaPoVo=0,0,'Beh smlouvy'!D$8/NaPoVo)+IF(NaPoVo=0,0,'Cenova nabidka Alternativni'!$G12*1/(1+E$31)*'NASTAVENI OBJEDNATELE'!$H$19*'Beh smlouvy'!D$9/NaPoVo)+'Cenova nabidka Alternativni'!$H12*1/(1+E$31),'Cenova nabidka Alternativni'!$G12+IF(NaPoVo=0,0,'Cenova nabidka Alternativni'!$G12*'NASTAVENI OBJEDNATELE'!$H$19*'Beh smlouvy'!D$9/NaPoVo)+'Cenova nabidka Alternativni'!$H12))</f>
        <v>0</v>
      </c>
      <c r="F44" s="114">
        <f>'NABIDKA DOPRAVCE'!$K16*'Vypocty indexu'!G23*(IF(OR(F$31&lt;SH,F$31&gt;HH),'Cenova nabidka Alternativni'!$G12*1/(1+F$31)*IF(NaPoVo=0,0,'Beh smlouvy'!E$8/NaPoVo)+IF(NaPoVo=0,0,'Cenova nabidka Alternativni'!$G12*1/(1+F$31)*'NASTAVENI OBJEDNATELE'!$H$19*'Beh smlouvy'!E$9/NaPoVo)+'Cenova nabidka Alternativni'!$H12*1/(1+F$31),'Cenova nabidka Alternativni'!$G12+IF(NaPoVo=0,0,'Cenova nabidka Alternativni'!$G12*'NASTAVENI OBJEDNATELE'!$H$19*'Beh smlouvy'!E$9/NaPoVo)+'Cenova nabidka Alternativni'!$H12))</f>
        <v>0</v>
      </c>
      <c r="G44" s="114">
        <f>'NABIDKA DOPRAVCE'!$K16*'Vypocty indexu'!H23*(IF(OR(G$31&lt;SH,G$31&gt;HH),'Cenova nabidka Alternativni'!$G12*1/(1+G$31)*IF(NaPoVo=0,0,'Beh smlouvy'!F$8/NaPoVo)+IF(NaPoVo=0,0,'Cenova nabidka Alternativni'!$G12*1/(1+G$31)*'NASTAVENI OBJEDNATELE'!$H$19*'Beh smlouvy'!F$9/NaPoVo)+'Cenova nabidka Alternativni'!$H12*1/(1+G$31),'Cenova nabidka Alternativni'!$G12+IF(NaPoVo=0,0,'Cenova nabidka Alternativni'!$G12*'NASTAVENI OBJEDNATELE'!$H$19*'Beh smlouvy'!F$9/NaPoVo)+'Cenova nabidka Alternativni'!$H12))</f>
        <v>0</v>
      </c>
      <c r="H44" s="114">
        <f>'NABIDKA DOPRAVCE'!$K16*'Vypocty indexu'!I23*(IF(OR(H$31&lt;SH,H$31&gt;HH),'Cenova nabidka Alternativni'!$G12*1/(1+H$31)*IF(NaPoVo=0,0,'Beh smlouvy'!G$8/NaPoVo)+IF(NaPoVo=0,0,'Cenova nabidka Alternativni'!$G12*1/(1+H$31)*'NASTAVENI OBJEDNATELE'!$H$19*'Beh smlouvy'!G$9/NaPoVo)+'Cenova nabidka Alternativni'!$H12*1/(1+H$31),'Cenova nabidka Alternativni'!$G12+IF(NaPoVo=0,0,'Cenova nabidka Alternativni'!$G12*'NASTAVENI OBJEDNATELE'!$H$19*'Beh smlouvy'!G$9/NaPoVo)+'Cenova nabidka Alternativni'!$H12))</f>
        <v>0</v>
      </c>
      <c r="I44" s="114">
        <f>'NABIDKA DOPRAVCE'!$K16*'Vypocty indexu'!J23*(IF(OR(I$31&lt;SH,I$31&gt;HH),'Cenova nabidka Alternativni'!$G12*1/(1+I$31)*IF(NaPoVo=0,0,'Beh smlouvy'!H$8/NaPoVo)+IF(NaPoVo=0,0,'Cenova nabidka Alternativni'!$G12*1/(1+I$31)*'NASTAVENI OBJEDNATELE'!$H$19*'Beh smlouvy'!H$9/NaPoVo)+'Cenova nabidka Alternativni'!$H12*1/(1+I$31),'Cenova nabidka Alternativni'!$G12+IF(NaPoVo=0,0,'Cenova nabidka Alternativni'!$G12*'NASTAVENI OBJEDNATELE'!$H$19*'Beh smlouvy'!H$9/NaPoVo)+'Cenova nabidka Alternativni'!$H12))</f>
        <v>0</v>
      </c>
      <c r="J44" s="114">
        <f>'NABIDKA DOPRAVCE'!$K16*'Vypocty indexu'!K23*(IF(OR(J$31&lt;SH,J$31&gt;HH),'Cenova nabidka Alternativni'!$G12*1/(1+J$31)*IF(NaPoVo=0,0,'Beh smlouvy'!I$8/NaPoVo)+IF(NaPoVo=0,0,'Cenova nabidka Alternativni'!$G12*1/(1+J$31)*'NASTAVENI OBJEDNATELE'!$H$19*'Beh smlouvy'!I$9/NaPoVo)+'Cenova nabidka Alternativni'!$H12*1/(1+J$31),'Cenova nabidka Alternativni'!$G12+IF(NaPoVo=0,0,'Cenova nabidka Alternativni'!$G12*'NASTAVENI OBJEDNATELE'!$H$19*'Beh smlouvy'!I$9/NaPoVo)+'Cenova nabidka Alternativni'!$H12))</f>
        <v>0</v>
      </c>
      <c r="K44" s="114">
        <f>'NABIDKA DOPRAVCE'!$K16*'Vypocty indexu'!L23*(IF(OR(K$31&lt;SH,K$31&gt;HH),'Cenova nabidka Alternativni'!$G12*1/(1+K$31)*IF(NaPoVo=0,0,'Beh smlouvy'!J$8/NaPoVo)+IF(NaPoVo=0,0,'Cenova nabidka Alternativni'!$G12*1/(1+K$31)*'NASTAVENI OBJEDNATELE'!$H$19*'Beh smlouvy'!J$9/NaPoVo)+'Cenova nabidka Alternativni'!$H12*1/(1+K$31),'Cenova nabidka Alternativni'!$G12+IF(NaPoVo=0,0,'Cenova nabidka Alternativni'!$G12*'NASTAVENI OBJEDNATELE'!$H$19*'Beh smlouvy'!J$9/NaPoVo)+'Cenova nabidka Alternativni'!$H12))</f>
        <v>0</v>
      </c>
      <c r="L44" s="114">
        <f>'NABIDKA DOPRAVCE'!$K16*'Vypocty indexu'!M23*(IF(OR(L$31&lt;SH,L$31&gt;HH),'Cenova nabidka Alternativni'!$G12*1/(1+L$31)*IF(NaPoVo=0,0,'Beh smlouvy'!K$8/NaPoVo)+IF(NaPoVo=0,0,'Cenova nabidka Alternativni'!$G12*1/(1+L$31)*'NASTAVENI OBJEDNATELE'!$H$19*'Beh smlouvy'!K$9/NaPoVo)+'Cenova nabidka Alternativni'!$H12*1/(1+L$31),'Cenova nabidka Alternativni'!$G12+IF(NaPoVo=0,0,'Cenova nabidka Alternativni'!$G12*'NASTAVENI OBJEDNATELE'!$H$19*'Beh smlouvy'!K$9/NaPoVo)+'Cenova nabidka Alternativni'!$H12))</f>
        <v>0</v>
      </c>
      <c r="M44" s="114">
        <f>'NABIDKA DOPRAVCE'!$K16*'Vypocty indexu'!N23*(IF(OR(M$31&lt;SH,M$31&gt;HH),'Cenova nabidka Alternativni'!$G12*1/(1+M$31)*IF(NaPoVo=0,0,'Beh smlouvy'!L$8/NaPoVo)+IF(NaPoVo=0,0,'Cenova nabidka Alternativni'!$G12*1/(1+M$31)*'NASTAVENI OBJEDNATELE'!$H$19*'Beh smlouvy'!L$9/NaPoVo)+'Cenova nabidka Alternativni'!$H12*1/(1+M$31),'Cenova nabidka Alternativni'!$G12+IF(NaPoVo=0,0,'Cenova nabidka Alternativni'!$G12*'NASTAVENI OBJEDNATELE'!$H$19*'Beh smlouvy'!L$9/NaPoVo)+'Cenova nabidka Alternativni'!$H12))</f>
        <v>0</v>
      </c>
      <c r="N44" s="114">
        <f>'NABIDKA DOPRAVCE'!$K16*'Vypocty indexu'!O23*(IF(OR(N$31&lt;SH,N$31&gt;HH),'Cenova nabidka Alternativni'!$G12*1/(1+N$31)*IF(NaPoVo=0,0,'Beh smlouvy'!M$8/NaPoVo)+IF(NaPoVo=0,0,'Cenova nabidka Alternativni'!$G12*1/(1+N$31)*'NASTAVENI OBJEDNATELE'!$H$19*'Beh smlouvy'!M$9/NaPoVo)+'Cenova nabidka Alternativni'!$H12*1/(1+N$31),'Cenova nabidka Alternativni'!$G12+IF(NaPoVo=0,0,'Cenova nabidka Alternativni'!$G12*'NASTAVENI OBJEDNATELE'!$H$19*'Beh smlouvy'!M$9/NaPoVo)+'Cenova nabidka Alternativni'!$H12))</f>
        <v>0</v>
      </c>
    </row>
    <row r="45" spans="2:15" outlineLevel="1">
      <c r="B45" s="55" t="s">
        <v>26</v>
      </c>
      <c r="C45" s="46" t="s">
        <v>54</v>
      </c>
      <c r="D45" s="184"/>
      <c r="E45" s="114">
        <f>'NABIDKA DOPRAVCE'!$K17*'Vypocty indexu'!F24*(IF(OR(E$31&lt;SH,E$31&gt;HH),'Cenova nabidka Alternativni'!$G13*1/(1+E$31)*IF(NaPoVo=0,0,'Beh smlouvy'!D$8/NaPoVo)+IF(NaPoVo=0,0,'Cenova nabidka Alternativni'!$G13*1/(1+E$31)*'NASTAVENI OBJEDNATELE'!$H$19*'Beh smlouvy'!D$9/NaPoVo)+'Cenova nabidka Alternativni'!$H13*1/(1+E$31),'Cenova nabidka Alternativni'!$G13+IF(NaPoVo=0,0,'Cenova nabidka Alternativni'!$G13*'NASTAVENI OBJEDNATELE'!$H$19*'Beh smlouvy'!D$9/NaPoVo)+'Cenova nabidka Alternativni'!$H13))</f>
        <v>0</v>
      </c>
      <c r="F45" s="114">
        <f>'NABIDKA DOPRAVCE'!$K17*'Vypocty indexu'!G24*(IF(OR(F$31&lt;SH,F$31&gt;HH),'Cenova nabidka Alternativni'!$G13*1/(1+F$31)*IF(NaPoVo=0,0,'Beh smlouvy'!E$8/NaPoVo)+IF(NaPoVo=0,0,'Cenova nabidka Alternativni'!$G13*1/(1+F$31)*'NASTAVENI OBJEDNATELE'!$H$19*'Beh smlouvy'!E$9/NaPoVo)+'Cenova nabidka Alternativni'!$H13*1/(1+F$31),'Cenova nabidka Alternativni'!$G13+IF(NaPoVo=0,0,'Cenova nabidka Alternativni'!$G13*'NASTAVENI OBJEDNATELE'!$H$19*'Beh smlouvy'!E$9/NaPoVo)+'Cenova nabidka Alternativni'!$H13))</f>
        <v>0</v>
      </c>
      <c r="G45" s="114">
        <f>'NABIDKA DOPRAVCE'!$K17*'Vypocty indexu'!H24*(IF(OR(G$31&lt;SH,G$31&gt;HH),'Cenova nabidka Alternativni'!$G13*1/(1+G$31)*IF(NaPoVo=0,0,'Beh smlouvy'!F$8/NaPoVo)+IF(NaPoVo=0,0,'Cenova nabidka Alternativni'!$G13*1/(1+G$31)*'NASTAVENI OBJEDNATELE'!$H$19*'Beh smlouvy'!F$9/NaPoVo)+'Cenova nabidka Alternativni'!$H13*1/(1+G$31),'Cenova nabidka Alternativni'!$G13+IF(NaPoVo=0,0,'Cenova nabidka Alternativni'!$G13*'NASTAVENI OBJEDNATELE'!$H$19*'Beh smlouvy'!F$9/NaPoVo)+'Cenova nabidka Alternativni'!$H13))</f>
        <v>0</v>
      </c>
      <c r="H45" s="114">
        <f>'NABIDKA DOPRAVCE'!$K17*'Vypocty indexu'!I24*(IF(OR(H$31&lt;SH,H$31&gt;HH),'Cenova nabidka Alternativni'!$G13*1/(1+H$31)*IF(NaPoVo=0,0,'Beh smlouvy'!G$8/NaPoVo)+IF(NaPoVo=0,0,'Cenova nabidka Alternativni'!$G13*1/(1+H$31)*'NASTAVENI OBJEDNATELE'!$H$19*'Beh smlouvy'!G$9/NaPoVo)+'Cenova nabidka Alternativni'!$H13*1/(1+H$31),'Cenova nabidka Alternativni'!$G13+IF(NaPoVo=0,0,'Cenova nabidka Alternativni'!$G13*'NASTAVENI OBJEDNATELE'!$H$19*'Beh smlouvy'!G$9/NaPoVo)+'Cenova nabidka Alternativni'!$H13))</f>
        <v>0</v>
      </c>
      <c r="I45" s="114">
        <f>'NABIDKA DOPRAVCE'!$K17*'Vypocty indexu'!J24*(IF(OR(I$31&lt;SH,I$31&gt;HH),'Cenova nabidka Alternativni'!$G13*1/(1+I$31)*IF(NaPoVo=0,0,'Beh smlouvy'!H$8/NaPoVo)+IF(NaPoVo=0,0,'Cenova nabidka Alternativni'!$G13*1/(1+I$31)*'NASTAVENI OBJEDNATELE'!$H$19*'Beh smlouvy'!H$9/NaPoVo)+'Cenova nabidka Alternativni'!$H13*1/(1+I$31),'Cenova nabidka Alternativni'!$G13+IF(NaPoVo=0,0,'Cenova nabidka Alternativni'!$G13*'NASTAVENI OBJEDNATELE'!$H$19*'Beh smlouvy'!H$9/NaPoVo)+'Cenova nabidka Alternativni'!$H13))</f>
        <v>0</v>
      </c>
      <c r="J45" s="114">
        <f>'NABIDKA DOPRAVCE'!$K17*'Vypocty indexu'!K24*(IF(OR(J$31&lt;SH,J$31&gt;HH),'Cenova nabidka Alternativni'!$G13*1/(1+J$31)*IF(NaPoVo=0,0,'Beh smlouvy'!I$8/NaPoVo)+IF(NaPoVo=0,0,'Cenova nabidka Alternativni'!$G13*1/(1+J$31)*'NASTAVENI OBJEDNATELE'!$H$19*'Beh smlouvy'!I$9/NaPoVo)+'Cenova nabidka Alternativni'!$H13*1/(1+J$31),'Cenova nabidka Alternativni'!$G13+IF(NaPoVo=0,0,'Cenova nabidka Alternativni'!$G13*'NASTAVENI OBJEDNATELE'!$H$19*'Beh smlouvy'!I$9/NaPoVo)+'Cenova nabidka Alternativni'!$H13))</f>
        <v>0</v>
      </c>
      <c r="K45" s="114">
        <f>'NABIDKA DOPRAVCE'!$K17*'Vypocty indexu'!L24*(IF(OR(K$31&lt;SH,K$31&gt;HH),'Cenova nabidka Alternativni'!$G13*1/(1+K$31)*IF(NaPoVo=0,0,'Beh smlouvy'!J$8/NaPoVo)+IF(NaPoVo=0,0,'Cenova nabidka Alternativni'!$G13*1/(1+K$31)*'NASTAVENI OBJEDNATELE'!$H$19*'Beh smlouvy'!J$9/NaPoVo)+'Cenova nabidka Alternativni'!$H13*1/(1+K$31),'Cenova nabidka Alternativni'!$G13+IF(NaPoVo=0,0,'Cenova nabidka Alternativni'!$G13*'NASTAVENI OBJEDNATELE'!$H$19*'Beh smlouvy'!J$9/NaPoVo)+'Cenova nabidka Alternativni'!$H13))</f>
        <v>0</v>
      </c>
      <c r="L45" s="114">
        <f>'NABIDKA DOPRAVCE'!$K17*'Vypocty indexu'!M24*(IF(OR(L$31&lt;SH,L$31&gt;HH),'Cenova nabidka Alternativni'!$G13*1/(1+L$31)*IF(NaPoVo=0,0,'Beh smlouvy'!K$8/NaPoVo)+IF(NaPoVo=0,0,'Cenova nabidka Alternativni'!$G13*1/(1+L$31)*'NASTAVENI OBJEDNATELE'!$H$19*'Beh smlouvy'!K$9/NaPoVo)+'Cenova nabidka Alternativni'!$H13*1/(1+L$31),'Cenova nabidka Alternativni'!$G13+IF(NaPoVo=0,0,'Cenova nabidka Alternativni'!$G13*'NASTAVENI OBJEDNATELE'!$H$19*'Beh smlouvy'!K$9/NaPoVo)+'Cenova nabidka Alternativni'!$H13))</f>
        <v>0</v>
      </c>
      <c r="M45" s="114">
        <f>'NABIDKA DOPRAVCE'!$K17*'Vypocty indexu'!N24*(IF(OR(M$31&lt;SH,M$31&gt;HH),'Cenova nabidka Alternativni'!$G13*1/(1+M$31)*IF(NaPoVo=0,0,'Beh smlouvy'!L$8/NaPoVo)+IF(NaPoVo=0,0,'Cenova nabidka Alternativni'!$G13*1/(1+M$31)*'NASTAVENI OBJEDNATELE'!$H$19*'Beh smlouvy'!L$9/NaPoVo)+'Cenova nabidka Alternativni'!$H13*1/(1+M$31),'Cenova nabidka Alternativni'!$G13+IF(NaPoVo=0,0,'Cenova nabidka Alternativni'!$G13*'NASTAVENI OBJEDNATELE'!$H$19*'Beh smlouvy'!L$9/NaPoVo)+'Cenova nabidka Alternativni'!$H13))</f>
        <v>0</v>
      </c>
      <c r="N45" s="114">
        <f>'NABIDKA DOPRAVCE'!$K17*'Vypocty indexu'!O24*(IF(OR(N$31&lt;SH,N$31&gt;HH),'Cenova nabidka Alternativni'!$G13*1/(1+N$31)*IF(NaPoVo=0,0,'Beh smlouvy'!M$8/NaPoVo)+IF(NaPoVo=0,0,'Cenova nabidka Alternativni'!$G13*1/(1+N$31)*'NASTAVENI OBJEDNATELE'!$H$19*'Beh smlouvy'!M$9/NaPoVo)+'Cenova nabidka Alternativni'!$H13*1/(1+N$31),'Cenova nabidka Alternativni'!$G13+IF(NaPoVo=0,0,'Cenova nabidka Alternativni'!$G13*'NASTAVENI OBJEDNATELE'!$H$19*'Beh smlouvy'!M$9/NaPoVo)+'Cenova nabidka Alternativni'!$H13))</f>
        <v>0</v>
      </c>
    </row>
    <row r="46" spans="2:15" outlineLevel="1">
      <c r="B46" s="55">
        <v>15</v>
      </c>
      <c r="C46" s="46" t="s">
        <v>39</v>
      </c>
      <c r="D46" s="184"/>
      <c r="E46" s="114">
        <f>'NABIDKA DOPRAVCE'!$K18*'Vypocty indexu'!F25*(IF(OR(E$31&lt;SH,E$31&gt;HH),'Cenova nabidka Alternativni'!$G14*1/(1+E$31)*IF(NaPoVo=0,0,'Beh smlouvy'!D$8/NaPoVo)+IF(NaPoVo=0,0,'Cenova nabidka Alternativni'!$G14*1/(1+E$31)*'NASTAVENI OBJEDNATELE'!$H$19*'Beh smlouvy'!D$9/NaPoVo)+'Cenova nabidka Alternativni'!$H14*1/(1+E$31),'Cenova nabidka Alternativni'!$G14+IF(NaPoVo=0,0,'Cenova nabidka Alternativni'!$G14*'NASTAVENI OBJEDNATELE'!$H$19*'Beh smlouvy'!D$9/NaPoVo)+'Cenova nabidka Alternativni'!$H14))</f>
        <v>0</v>
      </c>
      <c r="F46" s="114">
        <f>'NABIDKA DOPRAVCE'!$K18*'Vypocty indexu'!G25*(IF(OR(F$31&lt;SH,F$31&gt;HH),'Cenova nabidka Alternativni'!$G14*1/(1+F$31)*IF(NaPoVo=0,0,'Beh smlouvy'!E$8/NaPoVo)+IF(NaPoVo=0,0,'Cenova nabidka Alternativni'!$G14*1/(1+F$31)*'NASTAVENI OBJEDNATELE'!$H$19*'Beh smlouvy'!E$9/NaPoVo)+'Cenova nabidka Alternativni'!$H14*1/(1+F$31),'Cenova nabidka Alternativni'!$G14+IF(NaPoVo=0,0,'Cenova nabidka Alternativni'!$G14*'NASTAVENI OBJEDNATELE'!$H$19*'Beh smlouvy'!E$9/NaPoVo)+'Cenova nabidka Alternativni'!$H14))</f>
        <v>0</v>
      </c>
      <c r="G46" s="114">
        <f>'NABIDKA DOPRAVCE'!$K18*'Vypocty indexu'!H25*(IF(OR(G$31&lt;SH,G$31&gt;HH),'Cenova nabidka Alternativni'!$G14*1/(1+G$31)*IF(NaPoVo=0,0,'Beh smlouvy'!F$8/NaPoVo)+IF(NaPoVo=0,0,'Cenova nabidka Alternativni'!$G14*1/(1+G$31)*'NASTAVENI OBJEDNATELE'!$H$19*'Beh smlouvy'!F$9/NaPoVo)+'Cenova nabidka Alternativni'!$H14*1/(1+G$31),'Cenova nabidka Alternativni'!$G14+IF(NaPoVo=0,0,'Cenova nabidka Alternativni'!$G14*'NASTAVENI OBJEDNATELE'!$H$19*'Beh smlouvy'!F$9/NaPoVo)+'Cenova nabidka Alternativni'!$H14))</f>
        <v>0</v>
      </c>
      <c r="H46" s="114">
        <f>'NABIDKA DOPRAVCE'!$K18*'Vypocty indexu'!I25*(IF(OR(H$31&lt;SH,H$31&gt;HH),'Cenova nabidka Alternativni'!$G14*1/(1+H$31)*IF(NaPoVo=0,0,'Beh smlouvy'!G$8/NaPoVo)+IF(NaPoVo=0,0,'Cenova nabidka Alternativni'!$G14*1/(1+H$31)*'NASTAVENI OBJEDNATELE'!$H$19*'Beh smlouvy'!G$9/NaPoVo)+'Cenova nabidka Alternativni'!$H14*1/(1+H$31),'Cenova nabidka Alternativni'!$G14+IF(NaPoVo=0,0,'Cenova nabidka Alternativni'!$G14*'NASTAVENI OBJEDNATELE'!$H$19*'Beh smlouvy'!G$9/NaPoVo)+'Cenova nabidka Alternativni'!$H14))</f>
        <v>0</v>
      </c>
      <c r="I46" s="114">
        <f>'NABIDKA DOPRAVCE'!$K18*'Vypocty indexu'!J25*(IF(OR(I$31&lt;SH,I$31&gt;HH),'Cenova nabidka Alternativni'!$G14*1/(1+I$31)*IF(NaPoVo=0,0,'Beh smlouvy'!H$8/NaPoVo)+IF(NaPoVo=0,0,'Cenova nabidka Alternativni'!$G14*1/(1+I$31)*'NASTAVENI OBJEDNATELE'!$H$19*'Beh smlouvy'!H$9/NaPoVo)+'Cenova nabidka Alternativni'!$H14*1/(1+I$31),'Cenova nabidka Alternativni'!$G14+IF(NaPoVo=0,0,'Cenova nabidka Alternativni'!$G14*'NASTAVENI OBJEDNATELE'!$H$19*'Beh smlouvy'!H$9/NaPoVo)+'Cenova nabidka Alternativni'!$H14))</f>
        <v>0</v>
      </c>
      <c r="J46" s="114">
        <f>'NABIDKA DOPRAVCE'!$K18*'Vypocty indexu'!K25*(IF(OR(J$31&lt;SH,J$31&gt;HH),'Cenova nabidka Alternativni'!$G14*1/(1+J$31)*IF(NaPoVo=0,0,'Beh smlouvy'!I$8/NaPoVo)+IF(NaPoVo=0,0,'Cenova nabidka Alternativni'!$G14*1/(1+J$31)*'NASTAVENI OBJEDNATELE'!$H$19*'Beh smlouvy'!I$9/NaPoVo)+'Cenova nabidka Alternativni'!$H14*1/(1+J$31),'Cenova nabidka Alternativni'!$G14+IF(NaPoVo=0,0,'Cenova nabidka Alternativni'!$G14*'NASTAVENI OBJEDNATELE'!$H$19*'Beh smlouvy'!I$9/NaPoVo)+'Cenova nabidka Alternativni'!$H14))</f>
        <v>0</v>
      </c>
      <c r="K46" s="114">
        <f>'NABIDKA DOPRAVCE'!$K18*'Vypocty indexu'!L25*(IF(OR(K$31&lt;SH,K$31&gt;HH),'Cenova nabidka Alternativni'!$G14*1/(1+K$31)*IF(NaPoVo=0,0,'Beh smlouvy'!J$8/NaPoVo)+IF(NaPoVo=0,0,'Cenova nabidka Alternativni'!$G14*1/(1+K$31)*'NASTAVENI OBJEDNATELE'!$H$19*'Beh smlouvy'!J$9/NaPoVo)+'Cenova nabidka Alternativni'!$H14*1/(1+K$31),'Cenova nabidka Alternativni'!$G14+IF(NaPoVo=0,0,'Cenova nabidka Alternativni'!$G14*'NASTAVENI OBJEDNATELE'!$H$19*'Beh smlouvy'!J$9/NaPoVo)+'Cenova nabidka Alternativni'!$H14))</f>
        <v>0</v>
      </c>
      <c r="L46" s="114">
        <f>'NABIDKA DOPRAVCE'!$K18*'Vypocty indexu'!M25*(IF(OR(L$31&lt;SH,L$31&gt;HH),'Cenova nabidka Alternativni'!$G14*1/(1+L$31)*IF(NaPoVo=0,0,'Beh smlouvy'!K$8/NaPoVo)+IF(NaPoVo=0,0,'Cenova nabidka Alternativni'!$G14*1/(1+L$31)*'NASTAVENI OBJEDNATELE'!$H$19*'Beh smlouvy'!K$9/NaPoVo)+'Cenova nabidka Alternativni'!$H14*1/(1+L$31),'Cenova nabidka Alternativni'!$G14+IF(NaPoVo=0,0,'Cenova nabidka Alternativni'!$G14*'NASTAVENI OBJEDNATELE'!$H$19*'Beh smlouvy'!K$9/NaPoVo)+'Cenova nabidka Alternativni'!$H14))</f>
        <v>0</v>
      </c>
      <c r="M46" s="114">
        <f>'NABIDKA DOPRAVCE'!$K18*'Vypocty indexu'!N25*(IF(OR(M$31&lt;SH,M$31&gt;HH),'Cenova nabidka Alternativni'!$G14*1/(1+M$31)*IF(NaPoVo=0,0,'Beh smlouvy'!L$8/NaPoVo)+IF(NaPoVo=0,0,'Cenova nabidka Alternativni'!$G14*1/(1+M$31)*'NASTAVENI OBJEDNATELE'!$H$19*'Beh smlouvy'!L$9/NaPoVo)+'Cenova nabidka Alternativni'!$H14*1/(1+M$31),'Cenova nabidka Alternativni'!$G14+IF(NaPoVo=0,0,'Cenova nabidka Alternativni'!$G14*'NASTAVENI OBJEDNATELE'!$H$19*'Beh smlouvy'!L$9/NaPoVo)+'Cenova nabidka Alternativni'!$H14))</f>
        <v>0</v>
      </c>
      <c r="N46" s="114">
        <f>'NABIDKA DOPRAVCE'!$K18*'Vypocty indexu'!O25*(IF(OR(N$31&lt;SH,N$31&gt;HH),'Cenova nabidka Alternativni'!$G14*1/(1+N$31)*IF(NaPoVo=0,0,'Beh smlouvy'!M$8/NaPoVo)+IF(NaPoVo=0,0,'Cenova nabidka Alternativni'!$G14*1/(1+N$31)*'NASTAVENI OBJEDNATELE'!$H$19*'Beh smlouvy'!M$9/NaPoVo)+'Cenova nabidka Alternativni'!$H14*1/(1+N$31),'Cenova nabidka Alternativni'!$G14+IF(NaPoVo=0,0,'Cenova nabidka Alternativni'!$G14*'NASTAVENI OBJEDNATELE'!$H$19*'Beh smlouvy'!M$9/NaPoVo)+'Cenova nabidka Alternativni'!$H14))</f>
        <v>0</v>
      </c>
    </row>
    <row r="47" spans="2:15" outlineLevel="1">
      <c r="B47" s="55" t="s">
        <v>27</v>
      </c>
      <c r="C47" s="46" t="s">
        <v>55</v>
      </c>
      <c r="D47" s="184"/>
      <c r="E47" s="603">
        <f>IF('Beh smlouvy'!D$10="",E$64,(1+'Beh smlouvy'!D$10)*E$64)</f>
        <v>0</v>
      </c>
      <c r="F47" s="603">
        <f>IF('Beh smlouvy'!E$10="",F$64,(1+'Beh smlouvy'!E$10)*F$64)</f>
        <v>0</v>
      </c>
      <c r="G47" s="603">
        <f>IF('Beh smlouvy'!F$10="",G$64,(1+'Beh smlouvy'!F$10)*G$64)</f>
        <v>0</v>
      </c>
      <c r="H47" s="603">
        <f>IF('Beh smlouvy'!G$10="",H$64,(1+'Beh smlouvy'!G$10)*H$64)</f>
        <v>0</v>
      </c>
      <c r="I47" s="603">
        <f>IF('Beh smlouvy'!H$10="",I$64,(1+'Beh smlouvy'!H$10)*I$64)</f>
        <v>0</v>
      </c>
      <c r="J47" s="603">
        <f>IF('Beh smlouvy'!I$10="",J$64,(1+'Beh smlouvy'!I$10)*J$64)</f>
        <v>0</v>
      </c>
      <c r="K47" s="603">
        <f>IF('Beh smlouvy'!J$10="",K$64,(1+'Beh smlouvy'!J$10)*K$64)</f>
        <v>0</v>
      </c>
      <c r="L47" s="603">
        <f>IF('Beh smlouvy'!K$10="",L$64,(1+'Beh smlouvy'!K$10)*L$64)</f>
        <v>0</v>
      </c>
      <c r="M47" s="603">
        <f>IF('Beh smlouvy'!L$10="",M$64,(1+'Beh smlouvy'!L$10)*M$64)</f>
        <v>0</v>
      </c>
      <c r="N47" s="603">
        <f>IF('Beh smlouvy'!M$10="",N$64,(1+'Beh smlouvy'!M$10)*N$64)</f>
        <v>0</v>
      </c>
    </row>
    <row r="48" spans="2:15" outlineLevel="1">
      <c r="B48" s="55" t="s">
        <v>28</v>
      </c>
      <c r="C48" s="46" t="s">
        <v>56</v>
      </c>
      <c r="D48" s="184"/>
      <c r="E48" s="114">
        <f>'NABIDKA DOPRAVCE'!$K20*'Vypocty indexu'!F27*(IF(OR(E$31&lt;SH,E$31&gt;HH),'Cenova nabidka Alternativni'!$G16*1/(1+E$31)*IF(NaPoVo=0,0,'Beh smlouvy'!D$8/NaPoVo)+IF(NaPoVo=0,0,'Cenova nabidka Alternativni'!$G16*1/(1+E$31)*'NASTAVENI OBJEDNATELE'!$H$19*'Beh smlouvy'!D$9/NaPoVo)+'Cenova nabidka Alternativni'!$H16*1/(1+E$31),'Cenova nabidka Alternativni'!$G16+IF(NaPoVo=0,0,'Cenova nabidka Alternativni'!$G16*'NASTAVENI OBJEDNATELE'!$H$19*'Beh smlouvy'!D$9/NaPoVo)+'Cenova nabidka Alternativni'!$H16))</f>
        <v>0</v>
      </c>
      <c r="F48" s="114">
        <f>'NABIDKA DOPRAVCE'!$K20*'Vypocty indexu'!G27*(IF(OR(F$31&lt;SH,F$31&gt;HH),'Cenova nabidka Alternativni'!$G16*1/(1+F$31)*IF(NaPoVo=0,0,'Beh smlouvy'!E$8/NaPoVo)+IF(NaPoVo=0,0,'Cenova nabidka Alternativni'!$G16*1/(1+F$31)*'NASTAVENI OBJEDNATELE'!$H$19*'Beh smlouvy'!E$9/NaPoVo)+'Cenova nabidka Alternativni'!$H16*1/(1+F$31),'Cenova nabidka Alternativni'!$G16+IF(NaPoVo=0,0,'Cenova nabidka Alternativni'!$G16*'NASTAVENI OBJEDNATELE'!$H$19*'Beh smlouvy'!E$9/NaPoVo)+'Cenova nabidka Alternativni'!$H16))</f>
        <v>0</v>
      </c>
      <c r="G48" s="114">
        <f>'NABIDKA DOPRAVCE'!$K20*'Vypocty indexu'!H27*(IF(OR(G$31&lt;SH,G$31&gt;HH),'Cenova nabidka Alternativni'!$G16*1/(1+G$31)*IF(NaPoVo=0,0,'Beh smlouvy'!F$8/NaPoVo)+IF(NaPoVo=0,0,'Cenova nabidka Alternativni'!$G16*1/(1+G$31)*'NASTAVENI OBJEDNATELE'!$H$19*'Beh smlouvy'!F$9/NaPoVo)+'Cenova nabidka Alternativni'!$H16*1/(1+G$31),'Cenova nabidka Alternativni'!$G16+IF(NaPoVo=0,0,'Cenova nabidka Alternativni'!$G16*'NASTAVENI OBJEDNATELE'!$H$19*'Beh smlouvy'!F$9/NaPoVo)+'Cenova nabidka Alternativni'!$H16))</f>
        <v>0</v>
      </c>
      <c r="H48" s="114">
        <f>'NABIDKA DOPRAVCE'!$K20*'Vypocty indexu'!I27*(IF(OR(H$31&lt;SH,H$31&gt;HH),'Cenova nabidka Alternativni'!$G16*1/(1+H$31)*IF(NaPoVo=0,0,'Beh smlouvy'!G$8/NaPoVo)+IF(NaPoVo=0,0,'Cenova nabidka Alternativni'!$G16*1/(1+H$31)*'NASTAVENI OBJEDNATELE'!$H$19*'Beh smlouvy'!G$9/NaPoVo)+'Cenova nabidka Alternativni'!$H16*1/(1+H$31),'Cenova nabidka Alternativni'!$G16+IF(NaPoVo=0,0,'Cenova nabidka Alternativni'!$G16*'NASTAVENI OBJEDNATELE'!$H$19*'Beh smlouvy'!G$9/NaPoVo)+'Cenova nabidka Alternativni'!$H16))</f>
        <v>0</v>
      </c>
      <c r="I48" s="114">
        <f>'NABIDKA DOPRAVCE'!$K20*'Vypocty indexu'!J27*(IF(OR(I$31&lt;SH,I$31&gt;HH),'Cenova nabidka Alternativni'!$G16*1/(1+I$31)*IF(NaPoVo=0,0,'Beh smlouvy'!H$8/NaPoVo)+IF(NaPoVo=0,0,'Cenova nabidka Alternativni'!$G16*1/(1+I$31)*'NASTAVENI OBJEDNATELE'!$H$19*'Beh smlouvy'!H$9/NaPoVo)+'Cenova nabidka Alternativni'!$H16*1/(1+I$31),'Cenova nabidka Alternativni'!$G16+IF(NaPoVo=0,0,'Cenova nabidka Alternativni'!$G16*'NASTAVENI OBJEDNATELE'!$H$19*'Beh smlouvy'!H$9/NaPoVo)+'Cenova nabidka Alternativni'!$H16))</f>
        <v>0</v>
      </c>
      <c r="J48" s="114">
        <f>'NABIDKA DOPRAVCE'!$K20*'Vypocty indexu'!K27*(IF(OR(J$31&lt;SH,J$31&gt;HH),'Cenova nabidka Alternativni'!$G16*1/(1+J$31)*IF(NaPoVo=0,0,'Beh smlouvy'!I$8/NaPoVo)+IF(NaPoVo=0,0,'Cenova nabidka Alternativni'!$G16*1/(1+J$31)*'NASTAVENI OBJEDNATELE'!$H$19*'Beh smlouvy'!I$9/NaPoVo)+'Cenova nabidka Alternativni'!$H16*1/(1+J$31),'Cenova nabidka Alternativni'!$G16+IF(NaPoVo=0,0,'Cenova nabidka Alternativni'!$G16*'NASTAVENI OBJEDNATELE'!$H$19*'Beh smlouvy'!I$9/NaPoVo)+'Cenova nabidka Alternativni'!$H16))</f>
        <v>0</v>
      </c>
      <c r="K48" s="114">
        <f>'NABIDKA DOPRAVCE'!$K20*'Vypocty indexu'!L27*(IF(OR(K$31&lt;SH,K$31&gt;HH),'Cenova nabidka Alternativni'!$G16*1/(1+K$31)*IF(NaPoVo=0,0,'Beh smlouvy'!J$8/NaPoVo)+IF(NaPoVo=0,0,'Cenova nabidka Alternativni'!$G16*1/(1+K$31)*'NASTAVENI OBJEDNATELE'!$H$19*'Beh smlouvy'!J$9/NaPoVo)+'Cenova nabidka Alternativni'!$H16*1/(1+K$31),'Cenova nabidka Alternativni'!$G16+IF(NaPoVo=0,0,'Cenova nabidka Alternativni'!$G16*'NASTAVENI OBJEDNATELE'!$H$19*'Beh smlouvy'!J$9/NaPoVo)+'Cenova nabidka Alternativni'!$H16))</f>
        <v>0</v>
      </c>
      <c r="L48" s="114">
        <f>'NABIDKA DOPRAVCE'!$K20*'Vypocty indexu'!M27*(IF(OR(L$31&lt;SH,L$31&gt;HH),'Cenova nabidka Alternativni'!$G16*1/(1+L$31)*IF(NaPoVo=0,0,'Beh smlouvy'!K$8/NaPoVo)+IF(NaPoVo=0,0,'Cenova nabidka Alternativni'!$G16*1/(1+L$31)*'NASTAVENI OBJEDNATELE'!$H$19*'Beh smlouvy'!K$9/NaPoVo)+'Cenova nabidka Alternativni'!$H16*1/(1+L$31),'Cenova nabidka Alternativni'!$G16+IF(NaPoVo=0,0,'Cenova nabidka Alternativni'!$G16*'NASTAVENI OBJEDNATELE'!$H$19*'Beh smlouvy'!K$9/NaPoVo)+'Cenova nabidka Alternativni'!$H16))</f>
        <v>0</v>
      </c>
      <c r="M48" s="114">
        <f>'NABIDKA DOPRAVCE'!$K20*'Vypocty indexu'!N27*(IF(OR(M$31&lt;SH,M$31&gt;HH),'Cenova nabidka Alternativni'!$G16*1/(1+M$31)*IF(NaPoVo=0,0,'Beh smlouvy'!L$8/NaPoVo)+IF(NaPoVo=0,0,'Cenova nabidka Alternativni'!$G16*1/(1+M$31)*'NASTAVENI OBJEDNATELE'!$H$19*'Beh smlouvy'!L$9/NaPoVo)+'Cenova nabidka Alternativni'!$H16*1/(1+M$31),'Cenova nabidka Alternativni'!$G16+IF(NaPoVo=0,0,'Cenova nabidka Alternativni'!$G16*'NASTAVENI OBJEDNATELE'!$H$19*'Beh smlouvy'!L$9/NaPoVo)+'Cenova nabidka Alternativni'!$H16))</f>
        <v>0</v>
      </c>
      <c r="N48" s="114">
        <f>'NABIDKA DOPRAVCE'!$K20*'Vypocty indexu'!O27*(IF(OR(N$31&lt;SH,N$31&gt;HH),'Cenova nabidka Alternativni'!$G16*1/(1+N$31)*IF(NaPoVo=0,0,'Beh smlouvy'!M$8/NaPoVo)+IF(NaPoVo=0,0,'Cenova nabidka Alternativni'!$G16*1/(1+N$31)*'NASTAVENI OBJEDNATELE'!$H$19*'Beh smlouvy'!M$9/NaPoVo)+'Cenova nabidka Alternativni'!$H16*1/(1+N$31),'Cenova nabidka Alternativni'!$G16+IF(NaPoVo=0,0,'Cenova nabidka Alternativni'!$G16*'NASTAVENI OBJEDNATELE'!$H$19*'Beh smlouvy'!M$9/NaPoVo)+'Cenova nabidka Alternativni'!$H16))</f>
        <v>0</v>
      </c>
    </row>
    <row r="49" spans="2:15" outlineLevel="1">
      <c r="B49" s="55" t="s">
        <v>37</v>
      </c>
      <c r="C49" s="46" t="s">
        <v>57</v>
      </c>
      <c r="D49" s="184"/>
      <c r="E49" s="603">
        <f>IF('Beh smlouvy'!D$10="",E$65,(1+'Beh smlouvy'!D$10)*E$65)</f>
        <v>0</v>
      </c>
      <c r="F49" s="603">
        <f>IF('Beh smlouvy'!E$10="",F$65,(1+'Beh smlouvy'!E$10)*F$65)</f>
        <v>0</v>
      </c>
      <c r="G49" s="603">
        <f>IF('Beh smlouvy'!F$10="",G$65,(1+'Beh smlouvy'!F$10)*G$65)</f>
        <v>0</v>
      </c>
      <c r="H49" s="603">
        <f>IF('Beh smlouvy'!G$10="",H$65,(1+'Beh smlouvy'!G$10)*H$65)</f>
        <v>0</v>
      </c>
      <c r="I49" s="603">
        <f>IF('Beh smlouvy'!H$10="",I$65,(1+'Beh smlouvy'!H$10)*I$65)</f>
        <v>0</v>
      </c>
      <c r="J49" s="603">
        <f>IF('Beh smlouvy'!I$10="",J$65,(1+'Beh smlouvy'!I$10)*J$65)</f>
        <v>0</v>
      </c>
      <c r="K49" s="603">
        <f>IF('Beh smlouvy'!J$10="",K$65,(1+'Beh smlouvy'!J$10)*K$65)</f>
        <v>0</v>
      </c>
      <c r="L49" s="603">
        <f>IF('Beh smlouvy'!K$10="",L$65,(1+'Beh smlouvy'!K$10)*L$65)</f>
        <v>0</v>
      </c>
      <c r="M49" s="603">
        <f>IF('Beh smlouvy'!L$10="",M$65,(1+'Beh smlouvy'!L$10)*M$65)</f>
        <v>0</v>
      </c>
      <c r="N49" s="603">
        <f>IF('Beh smlouvy'!M$10="",N$65,(1+'Beh smlouvy'!M$10)*N$65)</f>
        <v>0</v>
      </c>
    </row>
    <row r="50" spans="2:15" outlineLevel="1">
      <c r="B50" s="55" t="s">
        <v>38</v>
      </c>
      <c r="C50" s="46" t="s">
        <v>58</v>
      </c>
      <c r="D50" s="184"/>
      <c r="E50" s="114">
        <f>'NABIDKA DOPRAVCE'!$K22*'Vypocty indexu'!F29*(IF(OR(E$31&lt;SH,E$31&gt;HH),'Cenova nabidka Alternativni'!$G18*1/(1+E$31)*IF(NaPoVo=0,0,'Beh smlouvy'!D$8/NaPoVo)+IF(NaPoVo=0,0,'Cenova nabidka Alternativni'!$G18*1/(1+E$31)*'NASTAVENI OBJEDNATELE'!$H$19*'Beh smlouvy'!D$9/NaPoVo)+'Cenova nabidka Alternativni'!$H18*1/(1+E$31),'Cenova nabidka Alternativni'!$G18+IF(NaPoVo=0,0,'Cenova nabidka Alternativni'!$G18*'NASTAVENI OBJEDNATELE'!$H$19*'Beh smlouvy'!D$9/NaPoVo)+'Cenova nabidka Alternativni'!$H18))</f>
        <v>0</v>
      </c>
      <c r="F50" s="114">
        <f>'NABIDKA DOPRAVCE'!$K22*'Vypocty indexu'!G29*(IF(OR(F$31&lt;SH,F$31&gt;HH),'Cenova nabidka Alternativni'!$G18*1/(1+F$31)*IF(NaPoVo=0,0,'Beh smlouvy'!E$8/NaPoVo)+IF(NaPoVo=0,0,'Cenova nabidka Alternativni'!$G18*1/(1+F$31)*'NASTAVENI OBJEDNATELE'!$H$19*'Beh smlouvy'!E$9/NaPoVo)+'Cenova nabidka Alternativni'!$H18*1/(1+F$31),'Cenova nabidka Alternativni'!$G18+IF(NaPoVo=0,0,'Cenova nabidka Alternativni'!$G18*'NASTAVENI OBJEDNATELE'!$H$19*'Beh smlouvy'!E$9/NaPoVo)+'Cenova nabidka Alternativni'!$H18))</f>
        <v>0</v>
      </c>
      <c r="G50" s="114">
        <f>'NABIDKA DOPRAVCE'!$K22*'Vypocty indexu'!H29*(IF(OR(G$31&lt;SH,G$31&gt;HH),'Cenova nabidka Alternativni'!$G18*1/(1+G$31)*IF(NaPoVo=0,0,'Beh smlouvy'!F$8/NaPoVo)+IF(NaPoVo=0,0,'Cenova nabidka Alternativni'!$G18*1/(1+G$31)*'NASTAVENI OBJEDNATELE'!$H$19*'Beh smlouvy'!F$9/NaPoVo)+'Cenova nabidka Alternativni'!$H18*1/(1+G$31),'Cenova nabidka Alternativni'!$G18+IF(NaPoVo=0,0,'Cenova nabidka Alternativni'!$G18*'NASTAVENI OBJEDNATELE'!$H$19*'Beh smlouvy'!F$9/NaPoVo)+'Cenova nabidka Alternativni'!$H18))</f>
        <v>0</v>
      </c>
      <c r="H50" s="114">
        <f>'NABIDKA DOPRAVCE'!$K22*'Vypocty indexu'!I29*(IF(OR(H$31&lt;SH,H$31&gt;HH),'Cenova nabidka Alternativni'!$G18*1/(1+H$31)*IF(NaPoVo=0,0,'Beh smlouvy'!G$8/NaPoVo)+IF(NaPoVo=0,0,'Cenova nabidka Alternativni'!$G18*1/(1+H$31)*'NASTAVENI OBJEDNATELE'!$H$19*'Beh smlouvy'!G$9/NaPoVo)+'Cenova nabidka Alternativni'!$H18*1/(1+H$31),'Cenova nabidka Alternativni'!$G18+IF(NaPoVo=0,0,'Cenova nabidka Alternativni'!$G18*'NASTAVENI OBJEDNATELE'!$H$19*'Beh smlouvy'!G$9/NaPoVo)+'Cenova nabidka Alternativni'!$H18))</f>
        <v>0</v>
      </c>
      <c r="I50" s="114">
        <f>'NABIDKA DOPRAVCE'!$K22*'Vypocty indexu'!J29*(IF(OR(I$31&lt;SH,I$31&gt;HH),'Cenova nabidka Alternativni'!$G18*1/(1+I$31)*IF(NaPoVo=0,0,'Beh smlouvy'!H$8/NaPoVo)+IF(NaPoVo=0,0,'Cenova nabidka Alternativni'!$G18*1/(1+I$31)*'NASTAVENI OBJEDNATELE'!$H$19*'Beh smlouvy'!H$9/NaPoVo)+'Cenova nabidka Alternativni'!$H18*1/(1+I$31),'Cenova nabidka Alternativni'!$G18+IF(NaPoVo=0,0,'Cenova nabidka Alternativni'!$G18*'NASTAVENI OBJEDNATELE'!$H$19*'Beh smlouvy'!H$9/NaPoVo)+'Cenova nabidka Alternativni'!$H18))</f>
        <v>0</v>
      </c>
      <c r="J50" s="114">
        <f>'NABIDKA DOPRAVCE'!$K22*'Vypocty indexu'!K29*(IF(OR(J$31&lt;SH,J$31&gt;HH),'Cenova nabidka Alternativni'!$G18*1/(1+J$31)*IF(NaPoVo=0,0,'Beh smlouvy'!I$8/NaPoVo)+IF(NaPoVo=0,0,'Cenova nabidka Alternativni'!$G18*1/(1+J$31)*'NASTAVENI OBJEDNATELE'!$H$19*'Beh smlouvy'!I$9/NaPoVo)+'Cenova nabidka Alternativni'!$H18*1/(1+J$31),'Cenova nabidka Alternativni'!$G18+IF(NaPoVo=0,0,'Cenova nabidka Alternativni'!$G18*'NASTAVENI OBJEDNATELE'!$H$19*'Beh smlouvy'!I$9/NaPoVo)+'Cenova nabidka Alternativni'!$H18))</f>
        <v>0</v>
      </c>
      <c r="K50" s="114">
        <f>'NABIDKA DOPRAVCE'!$K22*'Vypocty indexu'!L29*(IF(OR(K$31&lt;SH,K$31&gt;HH),'Cenova nabidka Alternativni'!$G18*1/(1+K$31)*IF(NaPoVo=0,0,'Beh smlouvy'!J$8/NaPoVo)+IF(NaPoVo=0,0,'Cenova nabidka Alternativni'!$G18*1/(1+K$31)*'NASTAVENI OBJEDNATELE'!$H$19*'Beh smlouvy'!J$9/NaPoVo)+'Cenova nabidka Alternativni'!$H18*1/(1+K$31),'Cenova nabidka Alternativni'!$G18+IF(NaPoVo=0,0,'Cenova nabidka Alternativni'!$G18*'NASTAVENI OBJEDNATELE'!$H$19*'Beh smlouvy'!J$9/NaPoVo)+'Cenova nabidka Alternativni'!$H18))</f>
        <v>0</v>
      </c>
      <c r="L50" s="114">
        <f>'NABIDKA DOPRAVCE'!$K22*'Vypocty indexu'!M29*(IF(OR(L$31&lt;SH,L$31&gt;HH),'Cenova nabidka Alternativni'!$G18*1/(1+L$31)*IF(NaPoVo=0,0,'Beh smlouvy'!K$8/NaPoVo)+IF(NaPoVo=0,0,'Cenova nabidka Alternativni'!$G18*1/(1+L$31)*'NASTAVENI OBJEDNATELE'!$H$19*'Beh smlouvy'!K$9/NaPoVo)+'Cenova nabidka Alternativni'!$H18*1/(1+L$31),'Cenova nabidka Alternativni'!$G18+IF(NaPoVo=0,0,'Cenova nabidka Alternativni'!$G18*'NASTAVENI OBJEDNATELE'!$H$19*'Beh smlouvy'!K$9/NaPoVo)+'Cenova nabidka Alternativni'!$H18))</f>
        <v>0</v>
      </c>
      <c r="M50" s="114">
        <f>'NABIDKA DOPRAVCE'!$K22*'Vypocty indexu'!N29*(IF(OR(M$31&lt;SH,M$31&gt;HH),'Cenova nabidka Alternativni'!$G18*1/(1+M$31)*IF(NaPoVo=0,0,'Beh smlouvy'!L$8/NaPoVo)+IF(NaPoVo=0,0,'Cenova nabidka Alternativni'!$G18*1/(1+M$31)*'NASTAVENI OBJEDNATELE'!$H$19*'Beh smlouvy'!L$9/NaPoVo)+'Cenova nabidka Alternativni'!$H18*1/(1+M$31),'Cenova nabidka Alternativni'!$G18+IF(NaPoVo=0,0,'Cenova nabidka Alternativni'!$G18*'NASTAVENI OBJEDNATELE'!$H$19*'Beh smlouvy'!L$9/NaPoVo)+'Cenova nabidka Alternativni'!$H18))</f>
        <v>0</v>
      </c>
      <c r="N50" s="114">
        <f>'NABIDKA DOPRAVCE'!$K22*'Vypocty indexu'!O29*(IF(OR(N$31&lt;SH,N$31&gt;HH),'Cenova nabidka Alternativni'!$G18*1/(1+N$31)*IF(NaPoVo=0,0,'Beh smlouvy'!M$8/NaPoVo)+IF(NaPoVo=0,0,'Cenova nabidka Alternativni'!$G18*1/(1+N$31)*'NASTAVENI OBJEDNATELE'!$H$19*'Beh smlouvy'!M$9/NaPoVo)+'Cenova nabidka Alternativni'!$H18*1/(1+N$31),'Cenova nabidka Alternativni'!$G18+IF(NaPoVo=0,0,'Cenova nabidka Alternativni'!$G18*'NASTAVENI OBJEDNATELE'!$H$19*'Beh smlouvy'!M$9/NaPoVo)+'Cenova nabidka Alternativni'!$H18))</f>
        <v>0</v>
      </c>
    </row>
    <row r="51" spans="2:15" outlineLevel="1">
      <c r="B51" s="55">
        <v>18</v>
      </c>
      <c r="C51" s="46" t="s">
        <v>10</v>
      </c>
      <c r="D51" s="184"/>
      <c r="E51" s="114">
        <f>'NABIDKA DOPRAVCE'!$K23*'Vypocty indexu'!F30*(IF(OR(E$31&lt;SH,E$31&gt;HH),'Cenova nabidka Alternativni'!$G19*1/(1+E$31)*IF(NaPoVo=0,0,'Beh smlouvy'!D$8/NaPoVo)+IF(NaPoVo=0,0,'Cenova nabidka Alternativni'!$G19*1/(1+E$31)*'NASTAVENI OBJEDNATELE'!$H$19*'Beh smlouvy'!D$9/NaPoVo)+'Cenova nabidka Alternativni'!$H19*1/(1+E$31),'Cenova nabidka Alternativni'!$G19+IF(NaPoVo=0,0,'Cenova nabidka Alternativni'!$G19*'NASTAVENI OBJEDNATELE'!$H$19*'Beh smlouvy'!D$9/NaPoVo)+'Cenova nabidka Alternativni'!$H19))</f>
        <v>0</v>
      </c>
      <c r="F51" s="114">
        <f>'NABIDKA DOPRAVCE'!$K23*'Vypocty indexu'!G30*(IF(OR(F$31&lt;SH,F$31&gt;HH),'Cenova nabidka Alternativni'!$G19*1/(1+F$31)*IF(NaPoVo=0,0,'Beh smlouvy'!E$8/NaPoVo)+IF(NaPoVo=0,0,'Cenova nabidka Alternativni'!$G19*1/(1+F$31)*'NASTAVENI OBJEDNATELE'!$H$19*'Beh smlouvy'!E$9/NaPoVo)+'Cenova nabidka Alternativni'!$H19*1/(1+F$31),'Cenova nabidka Alternativni'!$G19+IF(NaPoVo=0,0,'Cenova nabidka Alternativni'!$G19*'NASTAVENI OBJEDNATELE'!$H$19*'Beh smlouvy'!E$9/NaPoVo)+'Cenova nabidka Alternativni'!$H19))</f>
        <v>0</v>
      </c>
      <c r="G51" s="114">
        <f>'NABIDKA DOPRAVCE'!$K23*'Vypocty indexu'!H30*(IF(OR(G$31&lt;SH,G$31&gt;HH),'Cenova nabidka Alternativni'!$G19*1/(1+G$31)*IF(NaPoVo=0,0,'Beh smlouvy'!F$8/NaPoVo)+IF(NaPoVo=0,0,'Cenova nabidka Alternativni'!$G19*1/(1+G$31)*'NASTAVENI OBJEDNATELE'!$H$19*'Beh smlouvy'!F$9/NaPoVo)+'Cenova nabidka Alternativni'!$H19*1/(1+G$31),'Cenova nabidka Alternativni'!$G19+IF(NaPoVo=0,0,'Cenova nabidka Alternativni'!$G19*'NASTAVENI OBJEDNATELE'!$H$19*'Beh smlouvy'!F$9/NaPoVo)+'Cenova nabidka Alternativni'!$H19))</f>
        <v>0</v>
      </c>
      <c r="H51" s="114">
        <f>'NABIDKA DOPRAVCE'!$K23*'Vypocty indexu'!I30*(IF(OR(H$31&lt;SH,H$31&gt;HH),'Cenova nabidka Alternativni'!$G19*1/(1+H$31)*IF(NaPoVo=0,0,'Beh smlouvy'!G$8/NaPoVo)+IF(NaPoVo=0,0,'Cenova nabidka Alternativni'!$G19*1/(1+H$31)*'NASTAVENI OBJEDNATELE'!$H$19*'Beh smlouvy'!G$9/NaPoVo)+'Cenova nabidka Alternativni'!$H19*1/(1+H$31),'Cenova nabidka Alternativni'!$G19+IF(NaPoVo=0,0,'Cenova nabidka Alternativni'!$G19*'NASTAVENI OBJEDNATELE'!$H$19*'Beh smlouvy'!G$9/NaPoVo)+'Cenova nabidka Alternativni'!$H19))</f>
        <v>0</v>
      </c>
      <c r="I51" s="114">
        <f>'NABIDKA DOPRAVCE'!$K23*'Vypocty indexu'!J30*(IF(OR(I$31&lt;SH,I$31&gt;HH),'Cenova nabidka Alternativni'!$G19*1/(1+I$31)*IF(NaPoVo=0,0,'Beh smlouvy'!H$8/NaPoVo)+IF(NaPoVo=0,0,'Cenova nabidka Alternativni'!$G19*1/(1+I$31)*'NASTAVENI OBJEDNATELE'!$H$19*'Beh smlouvy'!H$9/NaPoVo)+'Cenova nabidka Alternativni'!$H19*1/(1+I$31),'Cenova nabidka Alternativni'!$G19+IF(NaPoVo=0,0,'Cenova nabidka Alternativni'!$G19*'NASTAVENI OBJEDNATELE'!$H$19*'Beh smlouvy'!H$9/NaPoVo)+'Cenova nabidka Alternativni'!$H19))</f>
        <v>0</v>
      </c>
      <c r="J51" s="114">
        <f>'NABIDKA DOPRAVCE'!$K23*'Vypocty indexu'!K30*(IF(OR(J$31&lt;SH,J$31&gt;HH),'Cenova nabidka Alternativni'!$G19*1/(1+J$31)*IF(NaPoVo=0,0,'Beh smlouvy'!I$8/NaPoVo)+IF(NaPoVo=0,0,'Cenova nabidka Alternativni'!$G19*1/(1+J$31)*'NASTAVENI OBJEDNATELE'!$H$19*'Beh smlouvy'!I$9/NaPoVo)+'Cenova nabidka Alternativni'!$H19*1/(1+J$31),'Cenova nabidka Alternativni'!$G19+IF(NaPoVo=0,0,'Cenova nabidka Alternativni'!$G19*'NASTAVENI OBJEDNATELE'!$H$19*'Beh smlouvy'!I$9/NaPoVo)+'Cenova nabidka Alternativni'!$H19))</f>
        <v>0</v>
      </c>
      <c r="K51" s="114">
        <f>'NABIDKA DOPRAVCE'!$K23*'Vypocty indexu'!L30*(IF(OR(K$31&lt;SH,K$31&gt;HH),'Cenova nabidka Alternativni'!$G19*1/(1+K$31)*IF(NaPoVo=0,0,'Beh smlouvy'!J$8/NaPoVo)+IF(NaPoVo=0,0,'Cenova nabidka Alternativni'!$G19*1/(1+K$31)*'NASTAVENI OBJEDNATELE'!$H$19*'Beh smlouvy'!J$9/NaPoVo)+'Cenova nabidka Alternativni'!$H19*1/(1+K$31),'Cenova nabidka Alternativni'!$G19+IF(NaPoVo=0,0,'Cenova nabidka Alternativni'!$G19*'NASTAVENI OBJEDNATELE'!$H$19*'Beh smlouvy'!J$9/NaPoVo)+'Cenova nabidka Alternativni'!$H19))</f>
        <v>0</v>
      </c>
      <c r="L51" s="114">
        <f>'NABIDKA DOPRAVCE'!$K23*'Vypocty indexu'!M30*(IF(OR(L$31&lt;SH,L$31&gt;HH),'Cenova nabidka Alternativni'!$G19*1/(1+L$31)*IF(NaPoVo=0,0,'Beh smlouvy'!K$8/NaPoVo)+IF(NaPoVo=0,0,'Cenova nabidka Alternativni'!$G19*1/(1+L$31)*'NASTAVENI OBJEDNATELE'!$H$19*'Beh smlouvy'!K$9/NaPoVo)+'Cenova nabidka Alternativni'!$H19*1/(1+L$31),'Cenova nabidka Alternativni'!$G19+IF(NaPoVo=0,0,'Cenova nabidka Alternativni'!$G19*'NASTAVENI OBJEDNATELE'!$H$19*'Beh smlouvy'!K$9/NaPoVo)+'Cenova nabidka Alternativni'!$H19))</f>
        <v>0</v>
      </c>
      <c r="M51" s="114">
        <f>'NABIDKA DOPRAVCE'!$K23*'Vypocty indexu'!N30*(IF(OR(M$31&lt;SH,M$31&gt;HH),'Cenova nabidka Alternativni'!$G19*1/(1+M$31)*IF(NaPoVo=0,0,'Beh smlouvy'!L$8/NaPoVo)+IF(NaPoVo=0,0,'Cenova nabidka Alternativni'!$G19*1/(1+M$31)*'NASTAVENI OBJEDNATELE'!$H$19*'Beh smlouvy'!L$9/NaPoVo)+'Cenova nabidka Alternativni'!$H19*1/(1+M$31),'Cenova nabidka Alternativni'!$G19+IF(NaPoVo=0,0,'Cenova nabidka Alternativni'!$G19*'NASTAVENI OBJEDNATELE'!$H$19*'Beh smlouvy'!L$9/NaPoVo)+'Cenova nabidka Alternativni'!$H19))</f>
        <v>0</v>
      </c>
      <c r="N51" s="114">
        <f>'NABIDKA DOPRAVCE'!$K23*'Vypocty indexu'!O30*(IF(OR(N$31&lt;SH,N$31&gt;HH),'Cenova nabidka Alternativni'!$G19*1/(1+N$31)*IF(NaPoVo=0,0,'Beh smlouvy'!M$8/NaPoVo)+IF(NaPoVo=0,0,'Cenova nabidka Alternativni'!$G19*1/(1+N$31)*'NASTAVENI OBJEDNATELE'!$H$19*'Beh smlouvy'!M$9/NaPoVo)+'Cenova nabidka Alternativni'!$H19*1/(1+N$31),'Cenova nabidka Alternativni'!$G19+IF(NaPoVo=0,0,'Cenova nabidka Alternativni'!$G19*'NASTAVENI OBJEDNATELE'!$H$19*'Beh smlouvy'!M$9/NaPoVo)+'Cenova nabidka Alternativni'!$H19))</f>
        <v>0</v>
      </c>
    </row>
    <row r="52" spans="2:15" outlineLevel="1">
      <c r="B52" s="55">
        <v>19</v>
      </c>
      <c r="C52" s="46" t="s">
        <v>11</v>
      </c>
      <c r="D52" s="184"/>
      <c r="E52" s="114">
        <f>'NABIDKA DOPRAVCE'!$K24*'Vypocty indexu'!F31*(IF(OR(E$31&lt;SH,E$31&gt;HH),'Cenova nabidka Alternativni'!$G20*1/(1+E$31)*IF(NaPoVo=0,0,'Beh smlouvy'!D$8/NaPoVo)+IF(NaPoVo=0,0,'Cenova nabidka Alternativni'!$G20*1/(1+E$31)*'NASTAVENI OBJEDNATELE'!$H$19*'Beh smlouvy'!D$9/NaPoVo)+'Cenova nabidka Alternativni'!$H20*1/(1+E$31),'Cenova nabidka Alternativni'!$G20+IF(NaPoVo=0,0,'Cenova nabidka Alternativni'!$G20*'NASTAVENI OBJEDNATELE'!$H$19*'Beh smlouvy'!D$9/NaPoVo)+'Cenova nabidka Alternativni'!$H20))</f>
        <v>0</v>
      </c>
      <c r="F52" s="114">
        <f>'NABIDKA DOPRAVCE'!$K24*'Vypocty indexu'!G31*(IF(OR(F$31&lt;SH,F$31&gt;HH),'Cenova nabidka Alternativni'!$G20*1/(1+F$31)*IF(NaPoVo=0,0,'Beh smlouvy'!E$8/NaPoVo)+IF(NaPoVo=0,0,'Cenova nabidka Alternativni'!$G20*1/(1+F$31)*'NASTAVENI OBJEDNATELE'!$H$19*'Beh smlouvy'!E$9/NaPoVo)+'Cenova nabidka Alternativni'!$H20*1/(1+F$31),'Cenova nabidka Alternativni'!$G20+IF(NaPoVo=0,0,'Cenova nabidka Alternativni'!$G20*'NASTAVENI OBJEDNATELE'!$H$19*'Beh smlouvy'!E$9/NaPoVo)+'Cenova nabidka Alternativni'!$H20))</f>
        <v>0</v>
      </c>
      <c r="G52" s="114">
        <f>'NABIDKA DOPRAVCE'!$K24*'Vypocty indexu'!H31*(IF(OR(G$31&lt;SH,G$31&gt;HH),'Cenova nabidka Alternativni'!$G20*1/(1+G$31)*IF(NaPoVo=0,0,'Beh smlouvy'!F$8/NaPoVo)+IF(NaPoVo=0,0,'Cenova nabidka Alternativni'!$G20*1/(1+G$31)*'NASTAVENI OBJEDNATELE'!$H$19*'Beh smlouvy'!F$9/NaPoVo)+'Cenova nabidka Alternativni'!$H20*1/(1+G$31),'Cenova nabidka Alternativni'!$G20+IF(NaPoVo=0,0,'Cenova nabidka Alternativni'!$G20*'NASTAVENI OBJEDNATELE'!$H$19*'Beh smlouvy'!F$9/NaPoVo)+'Cenova nabidka Alternativni'!$H20))</f>
        <v>0</v>
      </c>
      <c r="H52" s="114">
        <f>'NABIDKA DOPRAVCE'!$K24*'Vypocty indexu'!I31*(IF(OR(H$31&lt;SH,H$31&gt;HH),'Cenova nabidka Alternativni'!$G20*1/(1+H$31)*IF(NaPoVo=0,0,'Beh smlouvy'!G$8/NaPoVo)+IF(NaPoVo=0,0,'Cenova nabidka Alternativni'!$G20*1/(1+H$31)*'NASTAVENI OBJEDNATELE'!$H$19*'Beh smlouvy'!G$9/NaPoVo)+'Cenova nabidka Alternativni'!$H20*1/(1+H$31),'Cenova nabidka Alternativni'!$G20+IF(NaPoVo=0,0,'Cenova nabidka Alternativni'!$G20*'NASTAVENI OBJEDNATELE'!$H$19*'Beh smlouvy'!G$9/NaPoVo)+'Cenova nabidka Alternativni'!$H20))</f>
        <v>0</v>
      </c>
      <c r="I52" s="114">
        <f>'NABIDKA DOPRAVCE'!$K24*'Vypocty indexu'!J31*(IF(OR(I$31&lt;SH,I$31&gt;HH),'Cenova nabidka Alternativni'!$G20*1/(1+I$31)*IF(NaPoVo=0,0,'Beh smlouvy'!H$8/NaPoVo)+IF(NaPoVo=0,0,'Cenova nabidka Alternativni'!$G20*1/(1+I$31)*'NASTAVENI OBJEDNATELE'!$H$19*'Beh smlouvy'!H$9/NaPoVo)+'Cenova nabidka Alternativni'!$H20*1/(1+I$31),'Cenova nabidka Alternativni'!$G20+IF(NaPoVo=0,0,'Cenova nabidka Alternativni'!$G20*'NASTAVENI OBJEDNATELE'!$H$19*'Beh smlouvy'!H$9/NaPoVo)+'Cenova nabidka Alternativni'!$H20))</f>
        <v>0</v>
      </c>
      <c r="J52" s="114">
        <f>'NABIDKA DOPRAVCE'!$K24*'Vypocty indexu'!K31*(IF(OR(J$31&lt;SH,J$31&gt;HH),'Cenova nabidka Alternativni'!$G20*1/(1+J$31)*IF(NaPoVo=0,0,'Beh smlouvy'!I$8/NaPoVo)+IF(NaPoVo=0,0,'Cenova nabidka Alternativni'!$G20*1/(1+J$31)*'NASTAVENI OBJEDNATELE'!$H$19*'Beh smlouvy'!I$9/NaPoVo)+'Cenova nabidka Alternativni'!$H20*1/(1+J$31),'Cenova nabidka Alternativni'!$G20+IF(NaPoVo=0,0,'Cenova nabidka Alternativni'!$G20*'NASTAVENI OBJEDNATELE'!$H$19*'Beh smlouvy'!I$9/NaPoVo)+'Cenova nabidka Alternativni'!$H20))</f>
        <v>0</v>
      </c>
      <c r="K52" s="114">
        <f>'NABIDKA DOPRAVCE'!$K24*'Vypocty indexu'!L31*(IF(OR(K$31&lt;SH,K$31&gt;HH),'Cenova nabidka Alternativni'!$G20*1/(1+K$31)*IF(NaPoVo=0,0,'Beh smlouvy'!J$8/NaPoVo)+IF(NaPoVo=0,0,'Cenova nabidka Alternativni'!$G20*1/(1+K$31)*'NASTAVENI OBJEDNATELE'!$H$19*'Beh smlouvy'!J$9/NaPoVo)+'Cenova nabidka Alternativni'!$H20*1/(1+K$31),'Cenova nabidka Alternativni'!$G20+IF(NaPoVo=0,0,'Cenova nabidka Alternativni'!$G20*'NASTAVENI OBJEDNATELE'!$H$19*'Beh smlouvy'!J$9/NaPoVo)+'Cenova nabidka Alternativni'!$H20))</f>
        <v>0</v>
      </c>
      <c r="L52" s="114">
        <f>'NABIDKA DOPRAVCE'!$K24*'Vypocty indexu'!M31*(IF(OR(L$31&lt;SH,L$31&gt;HH),'Cenova nabidka Alternativni'!$G20*1/(1+L$31)*IF(NaPoVo=0,0,'Beh smlouvy'!K$8/NaPoVo)+IF(NaPoVo=0,0,'Cenova nabidka Alternativni'!$G20*1/(1+L$31)*'NASTAVENI OBJEDNATELE'!$H$19*'Beh smlouvy'!K$9/NaPoVo)+'Cenova nabidka Alternativni'!$H20*1/(1+L$31),'Cenova nabidka Alternativni'!$G20+IF(NaPoVo=0,0,'Cenova nabidka Alternativni'!$G20*'NASTAVENI OBJEDNATELE'!$H$19*'Beh smlouvy'!K$9/NaPoVo)+'Cenova nabidka Alternativni'!$H20))</f>
        <v>0</v>
      </c>
      <c r="M52" s="114">
        <f>'NABIDKA DOPRAVCE'!$K24*'Vypocty indexu'!N31*(IF(OR(M$31&lt;SH,M$31&gt;HH),'Cenova nabidka Alternativni'!$G20*1/(1+M$31)*IF(NaPoVo=0,0,'Beh smlouvy'!L$8/NaPoVo)+IF(NaPoVo=0,0,'Cenova nabidka Alternativni'!$G20*1/(1+M$31)*'NASTAVENI OBJEDNATELE'!$H$19*'Beh smlouvy'!L$9/NaPoVo)+'Cenova nabidka Alternativni'!$H20*1/(1+M$31),'Cenova nabidka Alternativni'!$G20+IF(NaPoVo=0,0,'Cenova nabidka Alternativni'!$G20*'NASTAVENI OBJEDNATELE'!$H$19*'Beh smlouvy'!L$9/NaPoVo)+'Cenova nabidka Alternativni'!$H20))</f>
        <v>0</v>
      </c>
      <c r="N52" s="114">
        <f>'NABIDKA DOPRAVCE'!$K24*'Vypocty indexu'!O31*(IF(OR(N$31&lt;SH,N$31&gt;HH),'Cenova nabidka Alternativni'!$G20*1/(1+N$31)*IF(NaPoVo=0,0,'Beh smlouvy'!M$8/NaPoVo)+IF(NaPoVo=0,0,'Cenova nabidka Alternativni'!$G20*1/(1+N$31)*'NASTAVENI OBJEDNATELE'!$H$19*'Beh smlouvy'!M$9/NaPoVo)+'Cenova nabidka Alternativni'!$H20*1/(1+N$31),'Cenova nabidka Alternativni'!$G20+IF(NaPoVo=0,0,'Cenova nabidka Alternativni'!$G20*'NASTAVENI OBJEDNATELE'!$H$19*'Beh smlouvy'!M$9/NaPoVo)+'Cenova nabidka Alternativni'!$H20))</f>
        <v>0</v>
      </c>
    </row>
    <row r="53" spans="2:15" outlineLevel="1">
      <c r="B53" s="55">
        <v>20</v>
      </c>
      <c r="C53" s="46" t="s">
        <v>12</v>
      </c>
      <c r="D53" s="184"/>
      <c r="E53" s="114">
        <f>'NABIDKA DOPRAVCE'!$K25*'Vypocty indexu'!F32*(IF(OR(E$31&lt;SH,E$31&gt;HH),'Cenova nabidka Alternativni'!$G21*1/(1+E$31)*IF(NaPoVo=0,0,'Beh smlouvy'!D$8/NaPoVo)+IF(NaPoVo=0,0,'Cenova nabidka Alternativni'!$G21*1/(1+E$31)*'NASTAVENI OBJEDNATELE'!$H$19*'Beh smlouvy'!D$9/NaPoVo)+'Cenova nabidka Alternativni'!$H21*1/(1+E$31),'Cenova nabidka Alternativni'!$G21+IF(NaPoVo=0,0,'Cenova nabidka Alternativni'!$G21*'NASTAVENI OBJEDNATELE'!$H$19*'Beh smlouvy'!D$9/NaPoVo)+'Cenova nabidka Alternativni'!$H21))</f>
        <v>0</v>
      </c>
      <c r="F53" s="114">
        <f>'NABIDKA DOPRAVCE'!$K25*'Vypocty indexu'!G32*(IF(OR(F$31&lt;SH,F$31&gt;HH),'Cenova nabidka Alternativni'!$G21*1/(1+F$31)*IF(NaPoVo=0,0,'Beh smlouvy'!E$8/NaPoVo)+IF(NaPoVo=0,0,'Cenova nabidka Alternativni'!$G21*1/(1+F$31)*'NASTAVENI OBJEDNATELE'!$H$19*'Beh smlouvy'!E$9/NaPoVo)+'Cenova nabidka Alternativni'!$H21*1/(1+F$31),'Cenova nabidka Alternativni'!$G21+IF(NaPoVo=0,0,'Cenova nabidka Alternativni'!$G21*'NASTAVENI OBJEDNATELE'!$H$19*'Beh smlouvy'!E$9/NaPoVo)+'Cenova nabidka Alternativni'!$H21))</f>
        <v>0</v>
      </c>
      <c r="G53" s="114">
        <f>'NABIDKA DOPRAVCE'!$K25*'Vypocty indexu'!H32*(IF(OR(G$31&lt;SH,G$31&gt;HH),'Cenova nabidka Alternativni'!$G21*1/(1+G$31)*IF(NaPoVo=0,0,'Beh smlouvy'!F$8/NaPoVo)+IF(NaPoVo=0,0,'Cenova nabidka Alternativni'!$G21*1/(1+G$31)*'NASTAVENI OBJEDNATELE'!$H$19*'Beh smlouvy'!F$9/NaPoVo)+'Cenova nabidka Alternativni'!$H21*1/(1+G$31),'Cenova nabidka Alternativni'!$G21+IF(NaPoVo=0,0,'Cenova nabidka Alternativni'!$G21*'NASTAVENI OBJEDNATELE'!$H$19*'Beh smlouvy'!F$9/NaPoVo)+'Cenova nabidka Alternativni'!$H21))</f>
        <v>0</v>
      </c>
      <c r="H53" s="114">
        <f>'NABIDKA DOPRAVCE'!$K25*'Vypocty indexu'!I32*(IF(OR(H$31&lt;SH,H$31&gt;HH),'Cenova nabidka Alternativni'!$G21*1/(1+H$31)*IF(NaPoVo=0,0,'Beh smlouvy'!G$8/NaPoVo)+IF(NaPoVo=0,0,'Cenova nabidka Alternativni'!$G21*1/(1+H$31)*'NASTAVENI OBJEDNATELE'!$H$19*'Beh smlouvy'!G$9/NaPoVo)+'Cenova nabidka Alternativni'!$H21*1/(1+H$31),'Cenova nabidka Alternativni'!$G21+IF(NaPoVo=0,0,'Cenova nabidka Alternativni'!$G21*'NASTAVENI OBJEDNATELE'!$H$19*'Beh smlouvy'!G$9/NaPoVo)+'Cenova nabidka Alternativni'!$H21))</f>
        <v>0</v>
      </c>
      <c r="I53" s="114">
        <f>'NABIDKA DOPRAVCE'!$K25*'Vypocty indexu'!J32*(IF(OR(I$31&lt;SH,I$31&gt;HH),'Cenova nabidka Alternativni'!$G21*1/(1+I$31)*IF(NaPoVo=0,0,'Beh smlouvy'!H$8/NaPoVo)+IF(NaPoVo=0,0,'Cenova nabidka Alternativni'!$G21*1/(1+I$31)*'NASTAVENI OBJEDNATELE'!$H$19*'Beh smlouvy'!H$9/NaPoVo)+'Cenova nabidka Alternativni'!$H21*1/(1+I$31),'Cenova nabidka Alternativni'!$G21+IF(NaPoVo=0,0,'Cenova nabidka Alternativni'!$G21*'NASTAVENI OBJEDNATELE'!$H$19*'Beh smlouvy'!H$9/NaPoVo)+'Cenova nabidka Alternativni'!$H21))</f>
        <v>0</v>
      </c>
      <c r="J53" s="114">
        <f>'NABIDKA DOPRAVCE'!$K25*'Vypocty indexu'!K32*(IF(OR(J$31&lt;SH,J$31&gt;HH),'Cenova nabidka Alternativni'!$G21*1/(1+J$31)*IF(NaPoVo=0,0,'Beh smlouvy'!I$8/NaPoVo)+IF(NaPoVo=0,0,'Cenova nabidka Alternativni'!$G21*1/(1+J$31)*'NASTAVENI OBJEDNATELE'!$H$19*'Beh smlouvy'!I$9/NaPoVo)+'Cenova nabidka Alternativni'!$H21*1/(1+J$31),'Cenova nabidka Alternativni'!$G21+IF(NaPoVo=0,0,'Cenova nabidka Alternativni'!$G21*'NASTAVENI OBJEDNATELE'!$H$19*'Beh smlouvy'!I$9/NaPoVo)+'Cenova nabidka Alternativni'!$H21))</f>
        <v>0</v>
      </c>
      <c r="K53" s="114">
        <f>'NABIDKA DOPRAVCE'!$K25*'Vypocty indexu'!L32*(IF(OR(K$31&lt;SH,K$31&gt;HH),'Cenova nabidka Alternativni'!$G21*1/(1+K$31)*IF(NaPoVo=0,0,'Beh smlouvy'!J$8/NaPoVo)+IF(NaPoVo=0,0,'Cenova nabidka Alternativni'!$G21*1/(1+K$31)*'NASTAVENI OBJEDNATELE'!$H$19*'Beh smlouvy'!J$9/NaPoVo)+'Cenova nabidka Alternativni'!$H21*1/(1+K$31),'Cenova nabidka Alternativni'!$G21+IF(NaPoVo=0,0,'Cenova nabidka Alternativni'!$G21*'NASTAVENI OBJEDNATELE'!$H$19*'Beh smlouvy'!J$9/NaPoVo)+'Cenova nabidka Alternativni'!$H21))</f>
        <v>0</v>
      </c>
      <c r="L53" s="114">
        <f>'NABIDKA DOPRAVCE'!$K25*'Vypocty indexu'!M32*(IF(OR(L$31&lt;SH,L$31&gt;HH),'Cenova nabidka Alternativni'!$G21*1/(1+L$31)*IF(NaPoVo=0,0,'Beh smlouvy'!K$8/NaPoVo)+IF(NaPoVo=0,0,'Cenova nabidka Alternativni'!$G21*1/(1+L$31)*'NASTAVENI OBJEDNATELE'!$H$19*'Beh smlouvy'!K$9/NaPoVo)+'Cenova nabidka Alternativni'!$H21*1/(1+L$31),'Cenova nabidka Alternativni'!$G21+IF(NaPoVo=0,0,'Cenova nabidka Alternativni'!$G21*'NASTAVENI OBJEDNATELE'!$H$19*'Beh smlouvy'!K$9/NaPoVo)+'Cenova nabidka Alternativni'!$H21))</f>
        <v>0</v>
      </c>
      <c r="M53" s="114">
        <f>'NABIDKA DOPRAVCE'!$K25*'Vypocty indexu'!N32*(IF(OR(M$31&lt;SH,M$31&gt;HH),'Cenova nabidka Alternativni'!$G21*1/(1+M$31)*IF(NaPoVo=0,0,'Beh smlouvy'!L$8/NaPoVo)+IF(NaPoVo=0,0,'Cenova nabidka Alternativni'!$G21*1/(1+M$31)*'NASTAVENI OBJEDNATELE'!$H$19*'Beh smlouvy'!L$9/NaPoVo)+'Cenova nabidka Alternativni'!$H21*1/(1+M$31),'Cenova nabidka Alternativni'!$G21+IF(NaPoVo=0,0,'Cenova nabidka Alternativni'!$G21*'NASTAVENI OBJEDNATELE'!$H$19*'Beh smlouvy'!L$9/NaPoVo)+'Cenova nabidka Alternativni'!$H21))</f>
        <v>0</v>
      </c>
      <c r="N53" s="114">
        <f>'NABIDKA DOPRAVCE'!$K25*'Vypocty indexu'!O32*(IF(OR(N$31&lt;SH,N$31&gt;HH),'Cenova nabidka Alternativni'!$G21*1/(1+N$31)*IF(NaPoVo=0,0,'Beh smlouvy'!M$8/NaPoVo)+IF(NaPoVo=0,0,'Cenova nabidka Alternativni'!$G21*1/(1+N$31)*'NASTAVENI OBJEDNATELE'!$H$19*'Beh smlouvy'!M$9/NaPoVo)+'Cenova nabidka Alternativni'!$H21*1/(1+N$31),'Cenova nabidka Alternativni'!$G21+IF(NaPoVo=0,0,'Cenova nabidka Alternativni'!$G21*'NASTAVENI OBJEDNATELE'!$H$19*'Beh smlouvy'!M$9/NaPoVo)+'Cenova nabidka Alternativni'!$H21))</f>
        <v>0</v>
      </c>
    </row>
    <row r="54" spans="2:15" outlineLevel="1">
      <c r="B54" s="55">
        <v>21</v>
      </c>
      <c r="C54" s="46" t="s">
        <v>13</v>
      </c>
      <c r="D54" s="184"/>
      <c r="E54" s="114">
        <f>'NABIDKA DOPRAVCE'!$K26*'Vypocty indexu'!F33*(IF(OR(E$31&lt;SH,E$31&gt;HH),'Cenova nabidka Alternativni'!$G22*1/(1+E$31)*IF(NaPoVo=0,0,'Beh smlouvy'!D$8/NaPoVo)+IF(NaPoVo=0,0,'Cenova nabidka Alternativni'!$G22*1/(1+E$31)*'NASTAVENI OBJEDNATELE'!$H$19*'Beh smlouvy'!D$9/NaPoVo)+'Cenova nabidka Alternativni'!$H22*1/(1+E$31),'Cenova nabidka Alternativni'!$G22+IF(NaPoVo=0,0,'Cenova nabidka Alternativni'!$G22*'NASTAVENI OBJEDNATELE'!$H$19*'Beh smlouvy'!D$9/NaPoVo)+'Cenova nabidka Alternativni'!$H22))</f>
        <v>0</v>
      </c>
      <c r="F54" s="114">
        <f>'NABIDKA DOPRAVCE'!$K26*'Vypocty indexu'!G33*(IF(OR(F$31&lt;SH,F$31&gt;HH),'Cenova nabidka Alternativni'!$G22*1/(1+F$31)*IF(NaPoVo=0,0,'Beh smlouvy'!E$8/NaPoVo)+IF(NaPoVo=0,0,'Cenova nabidka Alternativni'!$G22*1/(1+F$31)*'NASTAVENI OBJEDNATELE'!$H$19*'Beh smlouvy'!E$9/NaPoVo)+'Cenova nabidka Alternativni'!$H22*1/(1+F$31),'Cenova nabidka Alternativni'!$G22+IF(NaPoVo=0,0,'Cenova nabidka Alternativni'!$G22*'NASTAVENI OBJEDNATELE'!$H$19*'Beh smlouvy'!E$9/NaPoVo)+'Cenova nabidka Alternativni'!$H22))</f>
        <v>0</v>
      </c>
      <c r="G54" s="114">
        <f>'NABIDKA DOPRAVCE'!$K26*'Vypocty indexu'!H33*(IF(OR(G$31&lt;SH,G$31&gt;HH),'Cenova nabidka Alternativni'!$G22*1/(1+G$31)*IF(NaPoVo=0,0,'Beh smlouvy'!F$8/NaPoVo)+IF(NaPoVo=0,0,'Cenova nabidka Alternativni'!$G22*1/(1+G$31)*'NASTAVENI OBJEDNATELE'!$H$19*'Beh smlouvy'!F$9/NaPoVo)+'Cenova nabidka Alternativni'!$H22*1/(1+G$31),'Cenova nabidka Alternativni'!$G22+IF(NaPoVo=0,0,'Cenova nabidka Alternativni'!$G22*'NASTAVENI OBJEDNATELE'!$H$19*'Beh smlouvy'!F$9/NaPoVo)+'Cenova nabidka Alternativni'!$H22))</f>
        <v>0</v>
      </c>
      <c r="H54" s="114">
        <f>'NABIDKA DOPRAVCE'!$K26*'Vypocty indexu'!I33*(IF(OR(H$31&lt;SH,H$31&gt;HH),'Cenova nabidka Alternativni'!$G22*1/(1+H$31)*IF(NaPoVo=0,0,'Beh smlouvy'!G$8/NaPoVo)+IF(NaPoVo=0,0,'Cenova nabidka Alternativni'!$G22*1/(1+H$31)*'NASTAVENI OBJEDNATELE'!$H$19*'Beh smlouvy'!G$9/NaPoVo)+'Cenova nabidka Alternativni'!$H22*1/(1+H$31),'Cenova nabidka Alternativni'!$G22+IF(NaPoVo=0,0,'Cenova nabidka Alternativni'!$G22*'NASTAVENI OBJEDNATELE'!$H$19*'Beh smlouvy'!G$9/NaPoVo)+'Cenova nabidka Alternativni'!$H22))</f>
        <v>0</v>
      </c>
      <c r="I54" s="114">
        <f>'NABIDKA DOPRAVCE'!$K26*'Vypocty indexu'!J33*(IF(OR(I$31&lt;SH,I$31&gt;HH),'Cenova nabidka Alternativni'!$G22*1/(1+I$31)*IF(NaPoVo=0,0,'Beh smlouvy'!H$8/NaPoVo)+IF(NaPoVo=0,0,'Cenova nabidka Alternativni'!$G22*1/(1+I$31)*'NASTAVENI OBJEDNATELE'!$H$19*'Beh smlouvy'!H$9/NaPoVo)+'Cenova nabidka Alternativni'!$H22*1/(1+I$31),'Cenova nabidka Alternativni'!$G22+IF(NaPoVo=0,0,'Cenova nabidka Alternativni'!$G22*'NASTAVENI OBJEDNATELE'!$H$19*'Beh smlouvy'!H$9/NaPoVo)+'Cenova nabidka Alternativni'!$H22))</f>
        <v>0</v>
      </c>
      <c r="J54" s="114">
        <f>'NABIDKA DOPRAVCE'!$K26*'Vypocty indexu'!K33*(IF(OR(J$31&lt;SH,J$31&gt;HH),'Cenova nabidka Alternativni'!$G22*1/(1+J$31)*IF(NaPoVo=0,0,'Beh smlouvy'!I$8/NaPoVo)+IF(NaPoVo=0,0,'Cenova nabidka Alternativni'!$G22*1/(1+J$31)*'NASTAVENI OBJEDNATELE'!$H$19*'Beh smlouvy'!I$9/NaPoVo)+'Cenova nabidka Alternativni'!$H22*1/(1+J$31),'Cenova nabidka Alternativni'!$G22+IF(NaPoVo=0,0,'Cenova nabidka Alternativni'!$G22*'NASTAVENI OBJEDNATELE'!$H$19*'Beh smlouvy'!I$9/NaPoVo)+'Cenova nabidka Alternativni'!$H22))</f>
        <v>0</v>
      </c>
      <c r="K54" s="114">
        <f>'NABIDKA DOPRAVCE'!$K26*'Vypocty indexu'!L33*(IF(OR(K$31&lt;SH,K$31&gt;HH),'Cenova nabidka Alternativni'!$G22*1/(1+K$31)*IF(NaPoVo=0,0,'Beh smlouvy'!J$8/NaPoVo)+IF(NaPoVo=0,0,'Cenova nabidka Alternativni'!$G22*1/(1+K$31)*'NASTAVENI OBJEDNATELE'!$H$19*'Beh smlouvy'!J$9/NaPoVo)+'Cenova nabidka Alternativni'!$H22*1/(1+K$31),'Cenova nabidka Alternativni'!$G22+IF(NaPoVo=0,0,'Cenova nabidka Alternativni'!$G22*'NASTAVENI OBJEDNATELE'!$H$19*'Beh smlouvy'!J$9/NaPoVo)+'Cenova nabidka Alternativni'!$H22))</f>
        <v>0</v>
      </c>
      <c r="L54" s="114">
        <f>'NABIDKA DOPRAVCE'!$K26*'Vypocty indexu'!M33*(IF(OR(L$31&lt;SH,L$31&gt;HH),'Cenova nabidka Alternativni'!$G22*1/(1+L$31)*IF(NaPoVo=0,0,'Beh smlouvy'!K$8/NaPoVo)+IF(NaPoVo=0,0,'Cenova nabidka Alternativni'!$G22*1/(1+L$31)*'NASTAVENI OBJEDNATELE'!$H$19*'Beh smlouvy'!K$9/NaPoVo)+'Cenova nabidka Alternativni'!$H22*1/(1+L$31),'Cenova nabidka Alternativni'!$G22+IF(NaPoVo=0,0,'Cenova nabidka Alternativni'!$G22*'NASTAVENI OBJEDNATELE'!$H$19*'Beh smlouvy'!K$9/NaPoVo)+'Cenova nabidka Alternativni'!$H22))</f>
        <v>0</v>
      </c>
      <c r="M54" s="114">
        <f>'NABIDKA DOPRAVCE'!$K26*'Vypocty indexu'!N33*(IF(OR(M$31&lt;SH,M$31&gt;HH),'Cenova nabidka Alternativni'!$G22*1/(1+M$31)*IF(NaPoVo=0,0,'Beh smlouvy'!L$8/NaPoVo)+IF(NaPoVo=0,0,'Cenova nabidka Alternativni'!$G22*1/(1+M$31)*'NASTAVENI OBJEDNATELE'!$H$19*'Beh smlouvy'!L$9/NaPoVo)+'Cenova nabidka Alternativni'!$H22*1/(1+M$31),'Cenova nabidka Alternativni'!$G22+IF(NaPoVo=0,0,'Cenova nabidka Alternativni'!$G22*'NASTAVENI OBJEDNATELE'!$H$19*'Beh smlouvy'!L$9/NaPoVo)+'Cenova nabidka Alternativni'!$H22))</f>
        <v>0</v>
      </c>
      <c r="N54" s="114">
        <f>'NABIDKA DOPRAVCE'!$K26*'Vypocty indexu'!O33*(IF(OR(N$31&lt;SH,N$31&gt;HH),'Cenova nabidka Alternativni'!$G22*1/(1+N$31)*IF(NaPoVo=0,0,'Beh smlouvy'!M$8/NaPoVo)+IF(NaPoVo=0,0,'Cenova nabidka Alternativni'!$G22*1/(1+N$31)*'NASTAVENI OBJEDNATELE'!$H$19*'Beh smlouvy'!M$9/NaPoVo)+'Cenova nabidka Alternativni'!$H22*1/(1+N$31),'Cenova nabidka Alternativni'!$G22+IF(NaPoVo=0,0,'Cenova nabidka Alternativni'!$G22*'NASTAVENI OBJEDNATELE'!$H$19*'Beh smlouvy'!M$9/NaPoVo)+'Cenova nabidka Alternativni'!$H22))</f>
        <v>0</v>
      </c>
    </row>
    <row r="55" spans="2:15" outlineLevel="1">
      <c r="B55" s="55">
        <v>22</v>
      </c>
      <c r="C55" s="46" t="s">
        <v>14</v>
      </c>
      <c r="D55" s="184"/>
      <c r="E55" s="114">
        <f>'NABIDKA DOPRAVCE'!$K27*'Vypocty indexu'!F34*(IF(OR(E$31&lt;SH,E$31&gt;HH),'Cenova nabidka Alternativni'!$G23*1/(1+E$31)*IF(NaPoVo=0,0,'Beh smlouvy'!D$8/NaPoVo)+IF(NaPoVo=0,0,'Cenova nabidka Alternativni'!$G23*1/(1+E$31)*'NASTAVENI OBJEDNATELE'!$H$19*'Beh smlouvy'!D$9/NaPoVo)+'Cenova nabidka Alternativni'!$H23*1/(1+E$31),'Cenova nabidka Alternativni'!$G23+IF(NaPoVo=0,0,'Cenova nabidka Alternativni'!$G23*'NASTAVENI OBJEDNATELE'!$H$19*'Beh smlouvy'!D$9/NaPoVo)+'Cenova nabidka Alternativni'!$H23))</f>
        <v>0</v>
      </c>
      <c r="F55" s="114">
        <f>'NABIDKA DOPRAVCE'!$K27*'Vypocty indexu'!G34*(IF(OR(F$31&lt;SH,F$31&gt;HH),'Cenova nabidka Alternativni'!$G23*1/(1+F$31)*IF(NaPoVo=0,0,'Beh smlouvy'!E$8/NaPoVo)+IF(NaPoVo=0,0,'Cenova nabidka Alternativni'!$G23*1/(1+F$31)*'NASTAVENI OBJEDNATELE'!$H$19*'Beh smlouvy'!E$9/NaPoVo)+'Cenova nabidka Alternativni'!$H23*1/(1+F$31),'Cenova nabidka Alternativni'!$G23+IF(NaPoVo=0,0,'Cenova nabidka Alternativni'!$G23*'NASTAVENI OBJEDNATELE'!$H$19*'Beh smlouvy'!E$9/NaPoVo)+'Cenova nabidka Alternativni'!$H23))</f>
        <v>0</v>
      </c>
      <c r="G55" s="114">
        <f>'NABIDKA DOPRAVCE'!$K27*'Vypocty indexu'!H34*(IF(OR(G$31&lt;SH,G$31&gt;HH),'Cenova nabidka Alternativni'!$G23*1/(1+G$31)*IF(NaPoVo=0,0,'Beh smlouvy'!F$8/NaPoVo)+IF(NaPoVo=0,0,'Cenova nabidka Alternativni'!$G23*1/(1+G$31)*'NASTAVENI OBJEDNATELE'!$H$19*'Beh smlouvy'!F$9/NaPoVo)+'Cenova nabidka Alternativni'!$H23*1/(1+G$31),'Cenova nabidka Alternativni'!$G23+IF(NaPoVo=0,0,'Cenova nabidka Alternativni'!$G23*'NASTAVENI OBJEDNATELE'!$H$19*'Beh smlouvy'!F$9/NaPoVo)+'Cenova nabidka Alternativni'!$H23))</f>
        <v>0</v>
      </c>
      <c r="H55" s="114">
        <f>'NABIDKA DOPRAVCE'!$K27*'Vypocty indexu'!I34*(IF(OR(H$31&lt;SH,H$31&gt;HH),'Cenova nabidka Alternativni'!$G23*1/(1+H$31)*IF(NaPoVo=0,0,'Beh smlouvy'!G$8/NaPoVo)+IF(NaPoVo=0,0,'Cenova nabidka Alternativni'!$G23*1/(1+H$31)*'NASTAVENI OBJEDNATELE'!$H$19*'Beh smlouvy'!G$9/NaPoVo)+'Cenova nabidka Alternativni'!$H23*1/(1+H$31),'Cenova nabidka Alternativni'!$G23+IF(NaPoVo=0,0,'Cenova nabidka Alternativni'!$G23*'NASTAVENI OBJEDNATELE'!$H$19*'Beh smlouvy'!G$9/NaPoVo)+'Cenova nabidka Alternativni'!$H23))</f>
        <v>0</v>
      </c>
      <c r="I55" s="114">
        <f>'NABIDKA DOPRAVCE'!$K27*'Vypocty indexu'!J34*(IF(OR(I$31&lt;SH,I$31&gt;HH),'Cenova nabidka Alternativni'!$G23*1/(1+I$31)*IF(NaPoVo=0,0,'Beh smlouvy'!H$8/NaPoVo)+IF(NaPoVo=0,0,'Cenova nabidka Alternativni'!$G23*1/(1+I$31)*'NASTAVENI OBJEDNATELE'!$H$19*'Beh smlouvy'!H$9/NaPoVo)+'Cenova nabidka Alternativni'!$H23*1/(1+I$31),'Cenova nabidka Alternativni'!$G23+IF(NaPoVo=0,0,'Cenova nabidka Alternativni'!$G23*'NASTAVENI OBJEDNATELE'!$H$19*'Beh smlouvy'!H$9/NaPoVo)+'Cenova nabidka Alternativni'!$H23))</f>
        <v>0</v>
      </c>
      <c r="J55" s="114">
        <f>'NABIDKA DOPRAVCE'!$K27*'Vypocty indexu'!K34*(IF(OR(J$31&lt;SH,J$31&gt;HH),'Cenova nabidka Alternativni'!$G23*1/(1+J$31)*IF(NaPoVo=0,0,'Beh smlouvy'!I$8/NaPoVo)+IF(NaPoVo=0,0,'Cenova nabidka Alternativni'!$G23*1/(1+J$31)*'NASTAVENI OBJEDNATELE'!$H$19*'Beh smlouvy'!I$9/NaPoVo)+'Cenova nabidka Alternativni'!$H23*1/(1+J$31),'Cenova nabidka Alternativni'!$G23+IF(NaPoVo=0,0,'Cenova nabidka Alternativni'!$G23*'NASTAVENI OBJEDNATELE'!$H$19*'Beh smlouvy'!I$9/NaPoVo)+'Cenova nabidka Alternativni'!$H23))</f>
        <v>0</v>
      </c>
      <c r="K55" s="114">
        <f>'NABIDKA DOPRAVCE'!$K27*'Vypocty indexu'!L34*(IF(OR(K$31&lt;SH,K$31&gt;HH),'Cenova nabidka Alternativni'!$G23*1/(1+K$31)*IF(NaPoVo=0,0,'Beh smlouvy'!J$8/NaPoVo)+IF(NaPoVo=0,0,'Cenova nabidka Alternativni'!$G23*1/(1+K$31)*'NASTAVENI OBJEDNATELE'!$H$19*'Beh smlouvy'!J$9/NaPoVo)+'Cenova nabidka Alternativni'!$H23*1/(1+K$31),'Cenova nabidka Alternativni'!$G23+IF(NaPoVo=0,0,'Cenova nabidka Alternativni'!$G23*'NASTAVENI OBJEDNATELE'!$H$19*'Beh smlouvy'!J$9/NaPoVo)+'Cenova nabidka Alternativni'!$H23))</f>
        <v>0</v>
      </c>
      <c r="L55" s="114">
        <f>'NABIDKA DOPRAVCE'!$K27*'Vypocty indexu'!M34*(IF(OR(L$31&lt;SH,L$31&gt;HH),'Cenova nabidka Alternativni'!$G23*1/(1+L$31)*IF(NaPoVo=0,0,'Beh smlouvy'!K$8/NaPoVo)+IF(NaPoVo=0,0,'Cenova nabidka Alternativni'!$G23*1/(1+L$31)*'NASTAVENI OBJEDNATELE'!$H$19*'Beh smlouvy'!K$9/NaPoVo)+'Cenova nabidka Alternativni'!$H23*1/(1+L$31),'Cenova nabidka Alternativni'!$G23+IF(NaPoVo=0,0,'Cenova nabidka Alternativni'!$G23*'NASTAVENI OBJEDNATELE'!$H$19*'Beh smlouvy'!K$9/NaPoVo)+'Cenova nabidka Alternativni'!$H23))</f>
        <v>0</v>
      </c>
      <c r="M55" s="114">
        <f>'NABIDKA DOPRAVCE'!$K27*'Vypocty indexu'!N34*(IF(OR(M$31&lt;SH,M$31&gt;HH),'Cenova nabidka Alternativni'!$G23*1/(1+M$31)*IF(NaPoVo=0,0,'Beh smlouvy'!L$8/NaPoVo)+IF(NaPoVo=0,0,'Cenova nabidka Alternativni'!$G23*1/(1+M$31)*'NASTAVENI OBJEDNATELE'!$H$19*'Beh smlouvy'!L$9/NaPoVo)+'Cenova nabidka Alternativni'!$H23*1/(1+M$31),'Cenova nabidka Alternativni'!$G23+IF(NaPoVo=0,0,'Cenova nabidka Alternativni'!$G23*'NASTAVENI OBJEDNATELE'!$H$19*'Beh smlouvy'!L$9/NaPoVo)+'Cenova nabidka Alternativni'!$H23))</f>
        <v>0</v>
      </c>
      <c r="N55" s="114">
        <f>'NABIDKA DOPRAVCE'!$K27*'Vypocty indexu'!O34*(IF(OR(N$31&lt;SH,N$31&gt;HH),'Cenova nabidka Alternativni'!$G23*1/(1+N$31)*IF(NaPoVo=0,0,'Beh smlouvy'!M$8/NaPoVo)+IF(NaPoVo=0,0,'Cenova nabidka Alternativni'!$G23*1/(1+N$31)*'NASTAVENI OBJEDNATELE'!$H$19*'Beh smlouvy'!M$9/NaPoVo)+'Cenova nabidka Alternativni'!$H23*1/(1+N$31),'Cenova nabidka Alternativni'!$G23+IF(NaPoVo=0,0,'Cenova nabidka Alternativni'!$G23*'NASTAVENI OBJEDNATELE'!$H$19*'Beh smlouvy'!M$9/NaPoVo)+'Cenova nabidka Alternativni'!$H23))</f>
        <v>0</v>
      </c>
    </row>
    <row r="56" spans="2:15" outlineLevel="1">
      <c r="B56" s="55">
        <v>23</v>
      </c>
      <c r="C56" s="46" t="s">
        <v>15</v>
      </c>
      <c r="D56" s="184"/>
      <c r="E56" s="114">
        <f>'NABIDKA DOPRAVCE'!$K28*'Vypocty indexu'!F35*(IF(OR(E$31&lt;SH,E$31&gt;HH),'Cenova nabidka Alternativni'!$G24*1/(1+E$31)*IF(NaPoVo=0,0,'Beh smlouvy'!D$8/NaPoVo)+IF(NaPoVo=0,0,'Cenova nabidka Alternativni'!$G24*1/(1+E$31)*'NASTAVENI OBJEDNATELE'!$H$19*'Beh smlouvy'!D$9/NaPoVo)+'Cenova nabidka Alternativni'!$H24*1/(1+E$31),'Cenova nabidka Alternativni'!$G24+IF(NaPoVo=0,0,'Cenova nabidka Alternativni'!$G24*'NASTAVENI OBJEDNATELE'!$H$19*'Beh smlouvy'!D$9/NaPoVo)+'Cenova nabidka Alternativni'!$H24))</f>
        <v>0</v>
      </c>
      <c r="F56" s="114">
        <f>'NABIDKA DOPRAVCE'!$K28*'Vypocty indexu'!G35*(IF(OR(F$31&lt;SH,F$31&gt;HH),'Cenova nabidka Alternativni'!$G24*1/(1+F$31)*IF(NaPoVo=0,0,'Beh smlouvy'!E$8/NaPoVo)+IF(NaPoVo=0,0,'Cenova nabidka Alternativni'!$G24*1/(1+F$31)*'NASTAVENI OBJEDNATELE'!$H$19*'Beh smlouvy'!E$9/NaPoVo)+'Cenova nabidka Alternativni'!$H24*1/(1+F$31),'Cenova nabidka Alternativni'!$G24+IF(NaPoVo=0,0,'Cenova nabidka Alternativni'!$G24*'NASTAVENI OBJEDNATELE'!$H$19*'Beh smlouvy'!E$9/NaPoVo)+'Cenova nabidka Alternativni'!$H24))</f>
        <v>0</v>
      </c>
      <c r="G56" s="114">
        <f>'NABIDKA DOPRAVCE'!$K28*'Vypocty indexu'!H35*(IF(OR(G$31&lt;SH,G$31&gt;HH),'Cenova nabidka Alternativni'!$G24*1/(1+G$31)*IF(NaPoVo=0,0,'Beh smlouvy'!F$8/NaPoVo)+IF(NaPoVo=0,0,'Cenova nabidka Alternativni'!$G24*1/(1+G$31)*'NASTAVENI OBJEDNATELE'!$H$19*'Beh smlouvy'!F$9/NaPoVo)+'Cenova nabidka Alternativni'!$H24*1/(1+G$31),'Cenova nabidka Alternativni'!$G24+IF(NaPoVo=0,0,'Cenova nabidka Alternativni'!$G24*'NASTAVENI OBJEDNATELE'!$H$19*'Beh smlouvy'!F$9/NaPoVo)+'Cenova nabidka Alternativni'!$H24))</f>
        <v>0</v>
      </c>
      <c r="H56" s="114">
        <f>'NABIDKA DOPRAVCE'!$K28*'Vypocty indexu'!I35*(IF(OR(H$31&lt;SH,H$31&gt;HH),'Cenova nabidka Alternativni'!$G24*1/(1+H$31)*IF(NaPoVo=0,0,'Beh smlouvy'!G$8/NaPoVo)+IF(NaPoVo=0,0,'Cenova nabidka Alternativni'!$G24*1/(1+H$31)*'NASTAVENI OBJEDNATELE'!$H$19*'Beh smlouvy'!G$9/NaPoVo)+'Cenova nabidka Alternativni'!$H24*1/(1+H$31),'Cenova nabidka Alternativni'!$G24+IF(NaPoVo=0,0,'Cenova nabidka Alternativni'!$G24*'NASTAVENI OBJEDNATELE'!$H$19*'Beh smlouvy'!G$9/NaPoVo)+'Cenova nabidka Alternativni'!$H24))</f>
        <v>0</v>
      </c>
      <c r="I56" s="114">
        <f>'NABIDKA DOPRAVCE'!$K28*'Vypocty indexu'!J35*(IF(OR(I$31&lt;SH,I$31&gt;HH),'Cenova nabidka Alternativni'!$G24*1/(1+I$31)*IF(NaPoVo=0,0,'Beh smlouvy'!H$8/NaPoVo)+IF(NaPoVo=0,0,'Cenova nabidka Alternativni'!$G24*1/(1+I$31)*'NASTAVENI OBJEDNATELE'!$H$19*'Beh smlouvy'!H$9/NaPoVo)+'Cenova nabidka Alternativni'!$H24*1/(1+I$31),'Cenova nabidka Alternativni'!$G24+IF(NaPoVo=0,0,'Cenova nabidka Alternativni'!$G24*'NASTAVENI OBJEDNATELE'!$H$19*'Beh smlouvy'!H$9/NaPoVo)+'Cenova nabidka Alternativni'!$H24))</f>
        <v>0</v>
      </c>
      <c r="J56" s="114">
        <f>'NABIDKA DOPRAVCE'!$K28*'Vypocty indexu'!K35*(IF(OR(J$31&lt;SH,J$31&gt;HH),'Cenova nabidka Alternativni'!$G24*1/(1+J$31)*IF(NaPoVo=0,0,'Beh smlouvy'!I$8/NaPoVo)+IF(NaPoVo=0,0,'Cenova nabidka Alternativni'!$G24*1/(1+J$31)*'NASTAVENI OBJEDNATELE'!$H$19*'Beh smlouvy'!I$9/NaPoVo)+'Cenova nabidka Alternativni'!$H24*1/(1+J$31),'Cenova nabidka Alternativni'!$G24+IF(NaPoVo=0,0,'Cenova nabidka Alternativni'!$G24*'NASTAVENI OBJEDNATELE'!$H$19*'Beh smlouvy'!I$9/NaPoVo)+'Cenova nabidka Alternativni'!$H24))</f>
        <v>0</v>
      </c>
      <c r="K56" s="114">
        <f>'NABIDKA DOPRAVCE'!$K28*'Vypocty indexu'!L35*(IF(OR(K$31&lt;SH,K$31&gt;HH),'Cenova nabidka Alternativni'!$G24*1/(1+K$31)*IF(NaPoVo=0,0,'Beh smlouvy'!J$8/NaPoVo)+IF(NaPoVo=0,0,'Cenova nabidka Alternativni'!$G24*1/(1+K$31)*'NASTAVENI OBJEDNATELE'!$H$19*'Beh smlouvy'!J$9/NaPoVo)+'Cenova nabidka Alternativni'!$H24*1/(1+K$31),'Cenova nabidka Alternativni'!$G24+IF(NaPoVo=0,0,'Cenova nabidka Alternativni'!$G24*'NASTAVENI OBJEDNATELE'!$H$19*'Beh smlouvy'!J$9/NaPoVo)+'Cenova nabidka Alternativni'!$H24))</f>
        <v>0</v>
      </c>
      <c r="L56" s="114">
        <f>'NABIDKA DOPRAVCE'!$K28*'Vypocty indexu'!M35*(IF(OR(L$31&lt;SH,L$31&gt;HH),'Cenova nabidka Alternativni'!$G24*1/(1+L$31)*IF(NaPoVo=0,0,'Beh smlouvy'!K$8/NaPoVo)+IF(NaPoVo=0,0,'Cenova nabidka Alternativni'!$G24*1/(1+L$31)*'NASTAVENI OBJEDNATELE'!$H$19*'Beh smlouvy'!K$9/NaPoVo)+'Cenova nabidka Alternativni'!$H24*1/(1+L$31),'Cenova nabidka Alternativni'!$G24+IF(NaPoVo=0,0,'Cenova nabidka Alternativni'!$G24*'NASTAVENI OBJEDNATELE'!$H$19*'Beh smlouvy'!K$9/NaPoVo)+'Cenova nabidka Alternativni'!$H24))</f>
        <v>0</v>
      </c>
      <c r="M56" s="114">
        <f>'NABIDKA DOPRAVCE'!$K28*'Vypocty indexu'!N35*(IF(OR(M$31&lt;SH,M$31&gt;HH),'Cenova nabidka Alternativni'!$G24*1/(1+M$31)*IF(NaPoVo=0,0,'Beh smlouvy'!L$8/NaPoVo)+IF(NaPoVo=0,0,'Cenova nabidka Alternativni'!$G24*1/(1+M$31)*'NASTAVENI OBJEDNATELE'!$H$19*'Beh smlouvy'!L$9/NaPoVo)+'Cenova nabidka Alternativni'!$H24*1/(1+M$31),'Cenova nabidka Alternativni'!$G24+IF(NaPoVo=0,0,'Cenova nabidka Alternativni'!$G24*'NASTAVENI OBJEDNATELE'!$H$19*'Beh smlouvy'!L$9/NaPoVo)+'Cenova nabidka Alternativni'!$H24))</f>
        <v>0</v>
      </c>
      <c r="N56" s="114">
        <f>'NABIDKA DOPRAVCE'!$K28*'Vypocty indexu'!O35*(IF(OR(N$31&lt;SH,N$31&gt;HH),'Cenova nabidka Alternativni'!$G24*1/(1+N$31)*IF(NaPoVo=0,0,'Beh smlouvy'!M$8/NaPoVo)+IF(NaPoVo=0,0,'Cenova nabidka Alternativni'!$G24*1/(1+N$31)*'NASTAVENI OBJEDNATELE'!$H$19*'Beh smlouvy'!M$9/NaPoVo)+'Cenova nabidka Alternativni'!$H24*1/(1+N$31),'Cenova nabidka Alternativni'!$G24+IF(NaPoVo=0,0,'Cenova nabidka Alternativni'!$G24*'NASTAVENI OBJEDNATELE'!$H$19*'Beh smlouvy'!M$9/NaPoVo)+'Cenova nabidka Alternativni'!$H24))</f>
        <v>0</v>
      </c>
    </row>
    <row r="57" spans="2:15" outlineLevel="1">
      <c r="B57" s="55">
        <v>24</v>
      </c>
      <c r="C57" s="46" t="s">
        <v>16</v>
      </c>
      <c r="D57" s="184"/>
      <c r="E57" s="114">
        <f>'NABIDKA DOPRAVCE'!$K29*'Vypocty indexu'!F36*(IF(OR(E$31&lt;SH,E$31&gt;HH),'Cenova nabidka Alternativni'!$G25*1/(1+E$31)*IF(NaPoVo=0,0,'Beh smlouvy'!D$8/NaPoVo)+IF(NaPoVo=0,0,'Cenova nabidka Alternativni'!$G25*1/(1+E$31)*'NASTAVENI OBJEDNATELE'!$H$19*'Beh smlouvy'!D$9/NaPoVo)+'Cenova nabidka Alternativni'!$H25*1/(1+E$31),'Cenova nabidka Alternativni'!$G25+IF(NaPoVo=0,0,'Cenova nabidka Alternativni'!$G25*'NASTAVENI OBJEDNATELE'!$H$19*'Beh smlouvy'!D$9/NaPoVo)+'Cenova nabidka Alternativni'!$H25))</f>
        <v>0</v>
      </c>
      <c r="F57" s="114">
        <f>'NABIDKA DOPRAVCE'!$K29*'Vypocty indexu'!G36*(IF(OR(F$31&lt;SH,F$31&gt;HH),'Cenova nabidka Alternativni'!$G25*1/(1+F$31)*IF(NaPoVo=0,0,'Beh smlouvy'!E$8/NaPoVo)+IF(NaPoVo=0,0,'Cenova nabidka Alternativni'!$G25*1/(1+F$31)*'NASTAVENI OBJEDNATELE'!$H$19*'Beh smlouvy'!E$9/NaPoVo)+'Cenova nabidka Alternativni'!$H25*1/(1+F$31),'Cenova nabidka Alternativni'!$G25+IF(NaPoVo=0,0,'Cenova nabidka Alternativni'!$G25*'NASTAVENI OBJEDNATELE'!$H$19*'Beh smlouvy'!E$9/NaPoVo)+'Cenova nabidka Alternativni'!$H25))</f>
        <v>0</v>
      </c>
      <c r="G57" s="114">
        <f>'NABIDKA DOPRAVCE'!$K29*'Vypocty indexu'!H36*(IF(OR(G$31&lt;SH,G$31&gt;HH),'Cenova nabidka Alternativni'!$G25*1/(1+G$31)*IF(NaPoVo=0,0,'Beh smlouvy'!F$8/NaPoVo)+IF(NaPoVo=0,0,'Cenova nabidka Alternativni'!$G25*1/(1+G$31)*'NASTAVENI OBJEDNATELE'!$H$19*'Beh smlouvy'!F$9/NaPoVo)+'Cenova nabidka Alternativni'!$H25*1/(1+G$31),'Cenova nabidka Alternativni'!$G25+IF(NaPoVo=0,0,'Cenova nabidka Alternativni'!$G25*'NASTAVENI OBJEDNATELE'!$H$19*'Beh smlouvy'!F$9/NaPoVo)+'Cenova nabidka Alternativni'!$H25))</f>
        <v>0</v>
      </c>
      <c r="H57" s="114">
        <f>'NABIDKA DOPRAVCE'!$K29*'Vypocty indexu'!I36*(IF(OR(H$31&lt;SH,H$31&gt;HH),'Cenova nabidka Alternativni'!$G25*1/(1+H$31)*IF(NaPoVo=0,0,'Beh smlouvy'!G$8/NaPoVo)+IF(NaPoVo=0,0,'Cenova nabidka Alternativni'!$G25*1/(1+H$31)*'NASTAVENI OBJEDNATELE'!$H$19*'Beh smlouvy'!G$9/NaPoVo)+'Cenova nabidka Alternativni'!$H25*1/(1+H$31),'Cenova nabidka Alternativni'!$G25+IF(NaPoVo=0,0,'Cenova nabidka Alternativni'!$G25*'NASTAVENI OBJEDNATELE'!$H$19*'Beh smlouvy'!G$9/NaPoVo)+'Cenova nabidka Alternativni'!$H25))</f>
        <v>0</v>
      </c>
      <c r="I57" s="114">
        <f>'NABIDKA DOPRAVCE'!$K29*'Vypocty indexu'!J36*(IF(OR(I$31&lt;SH,I$31&gt;HH),'Cenova nabidka Alternativni'!$G25*1/(1+I$31)*IF(NaPoVo=0,0,'Beh smlouvy'!H$8/NaPoVo)+IF(NaPoVo=0,0,'Cenova nabidka Alternativni'!$G25*1/(1+I$31)*'NASTAVENI OBJEDNATELE'!$H$19*'Beh smlouvy'!H$9/NaPoVo)+'Cenova nabidka Alternativni'!$H25*1/(1+I$31),'Cenova nabidka Alternativni'!$G25+IF(NaPoVo=0,0,'Cenova nabidka Alternativni'!$G25*'NASTAVENI OBJEDNATELE'!$H$19*'Beh smlouvy'!H$9/NaPoVo)+'Cenova nabidka Alternativni'!$H25))</f>
        <v>0</v>
      </c>
      <c r="J57" s="114">
        <f>'NABIDKA DOPRAVCE'!$K29*'Vypocty indexu'!K36*(IF(OR(J$31&lt;SH,J$31&gt;HH),'Cenova nabidka Alternativni'!$G25*1/(1+J$31)*IF(NaPoVo=0,0,'Beh smlouvy'!I$8/NaPoVo)+IF(NaPoVo=0,0,'Cenova nabidka Alternativni'!$G25*1/(1+J$31)*'NASTAVENI OBJEDNATELE'!$H$19*'Beh smlouvy'!I$9/NaPoVo)+'Cenova nabidka Alternativni'!$H25*1/(1+J$31),'Cenova nabidka Alternativni'!$G25+IF(NaPoVo=0,0,'Cenova nabidka Alternativni'!$G25*'NASTAVENI OBJEDNATELE'!$H$19*'Beh smlouvy'!I$9/NaPoVo)+'Cenova nabidka Alternativni'!$H25))</f>
        <v>0</v>
      </c>
      <c r="K57" s="114">
        <f>'NABIDKA DOPRAVCE'!$K29*'Vypocty indexu'!L36*(IF(OR(K$31&lt;SH,K$31&gt;HH),'Cenova nabidka Alternativni'!$G25*1/(1+K$31)*IF(NaPoVo=0,0,'Beh smlouvy'!J$8/NaPoVo)+IF(NaPoVo=0,0,'Cenova nabidka Alternativni'!$G25*1/(1+K$31)*'NASTAVENI OBJEDNATELE'!$H$19*'Beh smlouvy'!J$9/NaPoVo)+'Cenova nabidka Alternativni'!$H25*1/(1+K$31),'Cenova nabidka Alternativni'!$G25+IF(NaPoVo=0,0,'Cenova nabidka Alternativni'!$G25*'NASTAVENI OBJEDNATELE'!$H$19*'Beh smlouvy'!J$9/NaPoVo)+'Cenova nabidka Alternativni'!$H25))</f>
        <v>0</v>
      </c>
      <c r="L57" s="114">
        <f>'NABIDKA DOPRAVCE'!$K29*'Vypocty indexu'!M36*(IF(OR(L$31&lt;SH,L$31&gt;HH),'Cenova nabidka Alternativni'!$G25*1/(1+L$31)*IF(NaPoVo=0,0,'Beh smlouvy'!K$8/NaPoVo)+IF(NaPoVo=0,0,'Cenova nabidka Alternativni'!$G25*1/(1+L$31)*'NASTAVENI OBJEDNATELE'!$H$19*'Beh smlouvy'!K$9/NaPoVo)+'Cenova nabidka Alternativni'!$H25*1/(1+L$31),'Cenova nabidka Alternativni'!$G25+IF(NaPoVo=0,0,'Cenova nabidka Alternativni'!$G25*'NASTAVENI OBJEDNATELE'!$H$19*'Beh smlouvy'!K$9/NaPoVo)+'Cenova nabidka Alternativni'!$H25))</f>
        <v>0</v>
      </c>
      <c r="M57" s="114">
        <f>'NABIDKA DOPRAVCE'!$K29*'Vypocty indexu'!N36*(IF(OR(M$31&lt;SH,M$31&gt;HH),'Cenova nabidka Alternativni'!$G25*1/(1+M$31)*IF(NaPoVo=0,0,'Beh smlouvy'!L$8/NaPoVo)+IF(NaPoVo=0,0,'Cenova nabidka Alternativni'!$G25*1/(1+M$31)*'NASTAVENI OBJEDNATELE'!$H$19*'Beh smlouvy'!L$9/NaPoVo)+'Cenova nabidka Alternativni'!$H25*1/(1+M$31),'Cenova nabidka Alternativni'!$G25+IF(NaPoVo=0,0,'Cenova nabidka Alternativni'!$G25*'NASTAVENI OBJEDNATELE'!$H$19*'Beh smlouvy'!L$9/NaPoVo)+'Cenova nabidka Alternativni'!$H25))</f>
        <v>0</v>
      </c>
      <c r="N57" s="114">
        <f>'NABIDKA DOPRAVCE'!$K29*'Vypocty indexu'!O36*(IF(OR(N$31&lt;SH,N$31&gt;HH),'Cenova nabidka Alternativni'!$G25*1/(1+N$31)*IF(NaPoVo=0,0,'Beh smlouvy'!M$8/NaPoVo)+IF(NaPoVo=0,0,'Cenova nabidka Alternativni'!$G25*1/(1+N$31)*'NASTAVENI OBJEDNATELE'!$H$19*'Beh smlouvy'!M$9/NaPoVo)+'Cenova nabidka Alternativni'!$H25*1/(1+N$31),'Cenova nabidka Alternativni'!$G25+IF(NaPoVo=0,0,'Cenova nabidka Alternativni'!$G25*'NASTAVENI OBJEDNATELE'!$H$19*'Beh smlouvy'!M$9/NaPoVo)+'Cenova nabidka Alternativni'!$H25))</f>
        <v>0</v>
      </c>
    </row>
    <row r="58" spans="2:15" outlineLevel="1">
      <c r="B58" s="55">
        <v>25</v>
      </c>
      <c r="C58" s="46" t="s">
        <v>17</v>
      </c>
      <c r="D58" s="184"/>
      <c r="E58" s="114">
        <f>'NABIDKA DOPRAVCE'!$K30*'Vypocty indexu'!F37*(IF(OR(E$31&lt;SH,E$31&gt;HH),'Cenova nabidka Alternativni'!$G26*1/(1+E$31)*IF(NaPoVo=0,0,'Beh smlouvy'!D$8/NaPoVo)+IF(NaPoVo=0,0,'Cenova nabidka Alternativni'!$G26*1/(1+E$31)*'NASTAVENI OBJEDNATELE'!$H$19*'Beh smlouvy'!D$9/NaPoVo)+'Cenova nabidka Alternativni'!$H26*1/(1+E$31),'Cenova nabidka Alternativni'!$G26+IF(NaPoVo=0,0,'Cenova nabidka Alternativni'!$G26*'NASTAVENI OBJEDNATELE'!$H$19*'Beh smlouvy'!D$9/NaPoVo)+'Cenova nabidka Alternativni'!$H26))</f>
        <v>0</v>
      </c>
      <c r="F58" s="114">
        <f>'NABIDKA DOPRAVCE'!$K30*'Vypocty indexu'!G37*(IF(OR(F$31&lt;SH,F$31&gt;HH),'Cenova nabidka Alternativni'!$G26*1/(1+F$31)*IF(NaPoVo=0,0,'Beh smlouvy'!E$8/NaPoVo)+IF(NaPoVo=0,0,'Cenova nabidka Alternativni'!$G26*1/(1+F$31)*'NASTAVENI OBJEDNATELE'!$H$19*'Beh smlouvy'!E$9/NaPoVo)+'Cenova nabidka Alternativni'!$H26*1/(1+F$31),'Cenova nabidka Alternativni'!$G26+IF(NaPoVo=0,0,'Cenova nabidka Alternativni'!$G26*'NASTAVENI OBJEDNATELE'!$H$19*'Beh smlouvy'!E$9/NaPoVo)+'Cenova nabidka Alternativni'!$H26))</f>
        <v>0</v>
      </c>
      <c r="G58" s="114">
        <f>'NABIDKA DOPRAVCE'!$K30*'Vypocty indexu'!H37*(IF(OR(G$31&lt;SH,G$31&gt;HH),'Cenova nabidka Alternativni'!$G26*1/(1+G$31)*IF(NaPoVo=0,0,'Beh smlouvy'!F$8/NaPoVo)+IF(NaPoVo=0,0,'Cenova nabidka Alternativni'!$G26*1/(1+G$31)*'NASTAVENI OBJEDNATELE'!$H$19*'Beh smlouvy'!F$9/NaPoVo)+'Cenova nabidka Alternativni'!$H26*1/(1+G$31),'Cenova nabidka Alternativni'!$G26+IF(NaPoVo=0,0,'Cenova nabidka Alternativni'!$G26*'NASTAVENI OBJEDNATELE'!$H$19*'Beh smlouvy'!F$9/NaPoVo)+'Cenova nabidka Alternativni'!$H26))</f>
        <v>0</v>
      </c>
      <c r="H58" s="114">
        <f>'NABIDKA DOPRAVCE'!$K30*'Vypocty indexu'!I37*(IF(OR(H$31&lt;SH,H$31&gt;HH),'Cenova nabidka Alternativni'!$G26*1/(1+H$31)*IF(NaPoVo=0,0,'Beh smlouvy'!G$8/NaPoVo)+IF(NaPoVo=0,0,'Cenova nabidka Alternativni'!$G26*1/(1+H$31)*'NASTAVENI OBJEDNATELE'!$H$19*'Beh smlouvy'!G$9/NaPoVo)+'Cenova nabidka Alternativni'!$H26*1/(1+H$31),'Cenova nabidka Alternativni'!$G26+IF(NaPoVo=0,0,'Cenova nabidka Alternativni'!$G26*'NASTAVENI OBJEDNATELE'!$H$19*'Beh smlouvy'!G$9/NaPoVo)+'Cenova nabidka Alternativni'!$H26))</f>
        <v>0</v>
      </c>
      <c r="I58" s="114">
        <f>'NABIDKA DOPRAVCE'!$K30*'Vypocty indexu'!J37*(IF(OR(I$31&lt;SH,I$31&gt;HH),'Cenova nabidka Alternativni'!$G26*1/(1+I$31)*IF(NaPoVo=0,0,'Beh smlouvy'!H$8/NaPoVo)+IF(NaPoVo=0,0,'Cenova nabidka Alternativni'!$G26*1/(1+I$31)*'NASTAVENI OBJEDNATELE'!$H$19*'Beh smlouvy'!H$9/NaPoVo)+'Cenova nabidka Alternativni'!$H26*1/(1+I$31),'Cenova nabidka Alternativni'!$G26+IF(NaPoVo=0,0,'Cenova nabidka Alternativni'!$G26*'NASTAVENI OBJEDNATELE'!$H$19*'Beh smlouvy'!H$9/NaPoVo)+'Cenova nabidka Alternativni'!$H26))</f>
        <v>0</v>
      </c>
      <c r="J58" s="114">
        <f>'NABIDKA DOPRAVCE'!$K30*'Vypocty indexu'!K37*(IF(OR(J$31&lt;SH,J$31&gt;HH),'Cenova nabidka Alternativni'!$G26*1/(1+J$31)*IF(NaPoVo=0,0,'Beh smlouvy'!I$8/NaPoVo)+IF(NaPoVo=0,0,'Cenova nabidka Alternativni'!$G26*1/(1+J$31)*'NASTAVENI OBJEDNATELE'!$H$19*'Beh smlouvy'!I$9/NaPoVo)+'Cenova nabidka Alternativni'!$H26*1/(1+J$31),'Cenova nabidka Alternativni'!$G26+IF(NaPoVo=0,0,'Cenova nabidka Alternativni'!$G26*'NASTAVENI OBJEDNATELE'!$H$19*'Beh smlouvy'!I$9/NaPoVo)+'Cenova nabidka Alternativni'!$H26))</f>
        <v>0</v>
      </c>
      <c r="K58" s="114">
        <f>'NABIDKA DOPRAVCE'!$K30*'Vypocty indexu'!L37*(IF(OR(K$31&lt;SH,K$31&gt;HH),'Cenova nabidka Alternativni'!$G26*1/(1+K$31)*IF(NaPoVo=0,0,'Beh smlouvy'!J$8/NaPoVo)+IF(NaPoVo=0,0,'Cenova nabidka Alternativni'!$G26*1/(1+K$31)*'NASTAVENI OBJEDNATELE'!$H$19*'Beh smlouvy'!J$9/NaPoVo)+'Cenova nabidka Alternativni'!$H26*1/(1+K$31),'Cenova nabidka Alternativni'!$G26+IF(NaPoVo=0,0,'Cenova nabidka Alternativni'!$G26*'NASTAVENI OBJEDNATELE'!$H$19*'Beh smlouvy'!J$9/NaPoVo)+'Cenova nabidka Alternativni'!$H26))</f>
        <v>0</v>
      </c>
      <c r="L58" s="114">
        <f>'NABIDKA DOPRAVCE'!$K30*'Vypocty indexu'!M37*(IF(OR(L$31&lt;SH,L$31&gt;HH),'Cenova nabidka Alternativni'!$G26*1/(1+L$31)*IF(NaPoVo=0,0,'Beh smlouvy'!K$8/NaPoVo)+IF(NaPoVo=0,0,'Cenova nabidka Alternativni'!$G26*1/(1+L$31)*'NASTAVENI OBJEDNATELE'!$H$19*'Beh smlouvy'!K$9/NaPoVo)+'Cenova nabidka Alternativni'!$H26*1/(1+L$31),'Cenova nabidka Alternativni'!$G26+IF(NaPoVo=0,0,'Cenova nabidka Alternativni'!$G26*'NASTAVENI OBJEDNATELE'!$H$19*'Beh smlouvy'!K$9/NaPoVo)+'Cenova nabidka Alternativni'!$H26))</f>
        <v>0</v>
      </c>
      <c r="M58" s="114">
        <f>'NABIDKA DOPRAVCE'!$K30*'Vypocty indexu'!N37*(IF(OR(M$31&lt;SH,M$31&gt;HH),'Cenova nabidka Alternativni'!$G26*1/(1+M$31)*IF(NaPoVo=0,0,'Beh smlouvy'!L$8/NaPoVo)+IF(NaPoVo=0,0,'Cenova nabidka Alternativni'!$G26*1/(1+M$31)*'NASTAVENI OBJEDNATELE'!$H$19*'Beh smlouvy'!L$9/NaPoVo)+'Cenova nabidka Alternativni'!$H26*1/(1+M$31),'Cenova nabidka Alternativni'!$G26+IF(NaPoVo=0,0,'Cenova nabidka Alternativni'!$G26*'NASTAVENI OBJEDNATELE'!$H$19*'Beh smlouvy'!L$9/NaPoVo)+'Cenova nabidka Alternativni'!$H26))</f>
        <v>0</v>
      </c>
      <c r="N58" s="114">
        <f>'NABIDKA DOPRAVCE'!$K30*'Vypocty indexu'!O37*(IF(OR(N$31&lt;SH,N$31&gt;HH),'Cenova nabidka Alternativni'!$G26*1/(1+N$31)*IF(NaPoVo=0,0,'Beh smlouvy'!M$8/NaPoVo)+IF(NaPoVo=0,0,'Cenova nabidka Alternativni'!$G26*1/(1+N$31)*'NASTAVENI OBJEDNATELE'!$H$19*'Beh smlouvy'!M$9/NaPoVo)+'Cenova nabidka Alternativni'!$H26*1/(1+N$31),'Cenova nabidka Alternativni'!$G26+IF(NaPoVo=0,0,'Cenova nabidka Alternativni'!$G26*'NASTAVENI OBJEDNATELE'!$H$19*'Beh smlouvy'!M$9/NaPoVo)+'Cenova nabidka Alternativni'!$H26))</f>
        <v>0</v>
      </c>
    </row>
    <row r="59" spans="2:15" outlineLevel="1">
      <c r="B59" s="66"/>
      <c r="C59" s="46"/>
      <c r="D59" s="184"/>
      <c r="E59" s="114"/>
      <c r="F59" s="114"/>
      <c r="G59" s="114"/>
      <c r="H59" s="114"/>
      <c r="I59" s="114"/>
      <c r="J59" s="114"/>
      <c r="K59" s="114"/>
      <c r="L59" s="114"/>
      <c r="M59" s="114"/>
      <c r="N59" s="114"/>
    </row>
    <row r="60" spans="2:15" outlineLevel="1">
      <c r="B60" s="55">
        <v>97</v>
      </c>
      <c r="C60" s="46" t="s">
        <v>78</v>
      </c>
      <c r="D60" s="184"/>
      <c r="E60" s="114">
        <f>'NABIDKA DOPRAVCE'!$K32*'Vypocty indexu'!F39*(IF(OR(E$31&lt;SH,E$31&gt;HH),'Cenova nabidka Alternativni'!$G28*1/(1+E$31)*IF(NaPoVo=0,0,'Beh smlouvy'!D$8/NaPoVo)+IF(NaPoVo=0,0,'Cenova nabidka Alternativni'!$G28*1/(1+E$31)*'NASTAVENI OBJEDNATELE'!$H$19*'Beh smlouvy'!D$9/NaPoVo)+'Cenova nabidka Alternativni'!$H28*1/(1+E$31),'Cenova nabidka Alternativni'!$G28+IF(NaPoVo=0,0,'Cenova nabidka Alternativni'!$G28*'NASTAVENI OBJEDNATELE'!$H$19*'Beh smlouvy'!D$9/NaPoVo)+'Cenova nabidka Alternativni'!$H28))</f>
        <v>0</v>
      </c>
      <c r="F60" s="114">
        <f>'NABIDKA DOPRAVCE'!$K32*'Vypocty indexu'!G39*(IF(OR(F$31&lt;SH,F$31&gt;HH),'Cenova nabidka Alternativni'!$G28*1/(1+F$31)*IF(NaPoVo=0,0,'Beh smlouvy'!E$8/NaPoVo)+IF(NaPoVo=0,0,'Cenova nabidka Alternativni'!$G28*1/(1+F$31)*'NASTAVENI OBJEDNATELE'!$H$19*'Beh smlouvy'!E$9/NaPoVo)+'Cenova nabidka Alternativni'!$H28*1/(1+F$31),'Cenova nabidka Alternativni'!$G28+IF(NaPoVo=0,0,'Cenova nabidka Alternativni'!$G28*'NASTAVENI OBJEDNATELE'!$H$19*'Beh smlouvy'!E$9/NaPoVo)+'Cenova nabidka Alternativni'!$H28))</f>
        <v>0</v>
      </c>
      <c r="G60" s="114">
        <f>'NABIDKA DOPRAVCE'!$K32*'Vypocty indexu'!H39*(IF(OR(G$31&lt;SH,G$31&gt;HH),'Cenova nabidka Alternativni'!$G28*1/(1+G$31)*IF(NaPoVo=0,0,'Beh smlouvy'!F$8/NaPoVo)+IF(NaPoVo=0,0,'Cenova nabidka Alternativni'!$G28*1/(1+G$31)*'NASTAVENI OBJEDNATELE'!$H$19*'Beh smlouvy'!F$9/NaPoVo)+'Cenova nabidka Alternativni'!$H28*1/(1+G$31),'Cenova nabidka Alternativni'!$G28+IF(NaPoVo=0,0,'Cenova nabidka Alternativni'!$G28*'NASTAVENI OBJEDNATELE'!$H$19*'Beh smlouvy'!F$9/NaPoVo)+'Cenova nabidka Alternativni'!$H28))</f>
        <v>0</v>
      </c>
      <c r="H60" s="114">
        <f>'NABIDKA DOPRAVCE'!$K32*'Vypocty indexu'!I39*(IF(OR(H$31&lt;SH,H$31&gt;HH),'Cenova nabidka Alternativni'!$G28*1/(1+H$31)*IF(NaPoVo=0,0,'Beh smlouvy'!G$8/NaPoVo)+IF(NaPoVo=0,0,'Cenova nabidka Alternativni'!$G28*1/(1+H$31)*'NASTAVENI OBJEDNATELE'!$H$19*'Beh smlouvy'!G$9/NaPoVo)+'Cenova nabidka Alternativni'!$H28*1/(1+H$31),'Cenova nabidka Alternativni'!$G28+IF(NaPoVo=0,0,'Cenova nabidka Alternativni'!$G28*'NASTAVENI OBJEDNATELE'!$H$19*'Beh smlouvy'!G$9/NaPoVo)+'Cenova nabidka Alternativni'!$H28))</f>
        <v>0</v>
      </c>
      <c r="I60" s="114">
        <f>'NABIDKA DOPRAVCE'!$K32*'Vypocty indexu'!J39*(IF(OR(I$31&lt;SH,I$31&gt;HH),'Cenova nabidka Alternativni'!$G28*1/(1+I$31)*IF(NaPoVo=0,0,'Beh smlouvy'!H$8/NaPoVo)+IF(NaPoVo=0,0,'Cenova nabidka Alternativni'!$G28*1/(1+I$31)*'NASTAVENI OBJEDNATELE'!$H$19*'Beh smlouvy'!H$9/NaPoVo)+'Cenova nabidka Alternativni'!$H28*1/(1+I$31),'Cenova nabidka Alternativni'!$G28+IF(NaPoVo=0,0,'Cenova nabidka Alternativni'!$G28*'NASTAVENI OBJEDNATELE'!$H$19*'Beh smlouvy'!H$9/NaPoVo)+'Cenova nabidka Alternativni'!$H28))</f>
        <v>0</v>
      </c>
      <c r="J60" s="114">
        <f>'NABIDKA DOPRAVCE'!$K32*'Vypocty indexu'!K39*(IF(OR(J$31&lt;SH,J$31&gt;HH),'Cenova nabidka Alternativni'!$G28*1/(1+J$31)*IF(NaPoVo=0,0,'Beh smlouvy'!I$8/NaPoVo)+IF(NaPoVo=0,0,'Cenova nabidka Alternativni'!$G28*1/(1+J$31)*'NASTAVENI OBJEDNATELE'!$H$19*'Beh smlouvy'!I$9/NaPoVo)+'Cenova nabidka Alternativni'!$H28*1/(1+J$31),'Cenova nabidka Alternativni'!$G28+IF(NaPoVo=0,0,'Cenova nabidka Alternativni'!$G28*'NASTAVENI OBJEDNATELE'!$H$19*'Beh smlouvy'!I$9/NaPoVo)+'Cenova nabidka Alternativni'!$H28))</f>
        <v>0</v>
      </c>
      <c r="K60" s="114">
        <f>'NABIDKA DOPRAVCE'!$K32*'Vypocty indexu'!L39*(IF(OR(K$31&lt;SH,K$31&gt;HH),'Cenova nabidka Alternativni'!$G28*1/(1+K$31)*IF(NaPoVo=0,0,'Beh smlouvy'!J$8/NaPoVo)+IF(NaPoVo=0,0,'Cenova nabidka Alternativni'!$G28*1/(1+K$31)*'NASTAVENI OBJEDNATELE'!$H$19*'Beh smlouvy'!J$9/NaPoVo)+'Cenova nabidka Alternativni'!$H28*1/(1+K$31),'Cenova nabidka Alternativni'!$G28+IF(NaPoVo=0,0,'Cenova nabidka Alternativni'!$G28*'NASTAVENI OBJEDNATELE'!$H$19*'Beh smlouvy'!J$9/NaPoVo)+'Cenova nabidka Alternativni'!$H28))</f>
        <v>0</v>
      </c>
      <c r="L60" s="114">
        <f>'NABIDKA DOPRAVCE'!$K32*'Vypocty indexu'!M39*(IF(OR(L$31&lt;SH,L$31&gt;HH),'Cenova nabidka Alternativni'!$G28*1/(1+L$31)*IF(NaPoVo=0,0,'Beh smlouvy'!K$8/NaPoVo)+IF(NaPoVo=0,0,'Cenova nabidka Alternativni'!$G28*1/(1+L$31)*'NASTAVENI OBJEDNATELE'!$H$19*'Beh smlouvy'!K$9/NaPoVo)+'Cenova nabidka Alternativni'!$H28*1/(1+L$31),'Cenova nabidka Alternativni'!$G28+IF(NaPoVo=0,0,'Cenova nabidka Alternativni'!$G28*'NASTAVENI OBJEDNATELE'!$H$19*'Beh smlouvy'!K$9/NaPoVo)+'Cenova nabidka Alternativni'!$H28))</f>
        <v>0</v>
      </c>
      <c r="M60" s="114">
        <f>'NABIDKA DOPRAVCE'!$K32*'Vypocty indexu'!N39*(IF(OR(M$31&lt;SH,M$31&gt;HH),'Cenova nabidka Alternativni'!$G28*1/(1+M$31)*IF(NaPoVo=0,0,'Beh smlouvy'!L$8/NaPoVo)+IF(NaPoVo=0,0,'Cenova nabidka Alternativni'!$G28*1/(1+M$31)*'NASTAVENI OBJEDNATELE'!$H$19*'Beh smlouvy'!L$9/NaPoVo)+'Cenova nabidka Alternativni'!$H28*1/(1+M$31),'Cenova nabidka Alternativni'!$G28+IF(NaPoVo=0,0,'Cenova nabidka Alternativni'!$G28*'NASTAVENI OBJEDNATELE'!$H$19*'Beh smlouvy'!L$9/NaPoVo)+'Cenova nabidka Alternativni'!$H28))</f>
        <v>0</v>
      </c>
      <c r="N60" s="114">
        <f>'NABIDKA DOPRAVCE'!$K32*'Vypocty indexu'!O39*(IF(OR(N$31&lt;SH,N$31&gt;HH),'Cenova nabidka Alternativni'!$G28*1/(1+N$31)*IF(NaPoVo=0,0,'Beh smlouvy'!M$8/NaPoVo)+IF(NaPoVo=0,0,'Cenova nabidka Alternativni'!$G28*1/(1+N$31)*'NASTAVENI OBJEDNATELE'!$H$19*'Beh smlouvy'!M$9/NaPoVo)+'Cenova nabidka Alternativni'!$H28*1/(1+N$31),'Cenova nabidka Alternativni'!$G28+IF(NaPoVo=0,0,'Cenova nabidka Alternativni'!$G28*'NASTAVENI OBJEDNATELE'!$H$19*'Beh smlouvy'!M$9/NaPoVo)+'Cenova nabidka Alternativni'!$H28))</f>
        <v>0</v>
      </c>
    </row>
    <row r="61" spans="2:15" outlineLevel="1">
      <c r="B61" s="55">
        <v>98</v>
      </c>
      <c r="C61" s="46" t="s">
        <v>41</v>
      </c>
      <c r="D61" s="184"/>
      <c r="E61" s="114">
        <f>'NABIDKA DOPRAVCE'!$K33*'Vypocty indexu'!F40*(IF(OR(E$31&lt;SH,E$31&gt;HH),'Cenova nabidka Alternativni'!$G29*1/(1+E$31)*IF(NaPoVo=0,0,'Beh smlouvy'!D$8/NaPoVo)+IF(NaPoVo=0,0,'Cenova nabidka Alternativni'!$G29*1/(1+E$31)*'NASTAVENI OBJEDNATELE'!$H$19*'Beh smlouvy'!D$9/NaPoVo)+'Cenova nabidka Alternativni'!$H29*1/(1+E$31),'Cenova nabidka Alternativni'!$G29+IF(NaPoVo=0,0,'Cenova nabidka Alternativni'!$G29*'NASTAVENI OBJEDNATELE'!$H$19*'Beh smlouvy'!D$9/NaPoVo)+'Cenova nabidka Alternativni'!$H29))</f>
        <v>0</v>
      </c>
      <c r="F61" s="114">
        <f>'NABIDKA DOPRAVCE'!$K33*'Vypocty indexu'!G40*(IF(OR(F$31&lt;SH,F$31&gt;HH),'Cenova nabidka Alternativni'!$G29*1/(1+F$31)*IF(NaPoVo=0,0,'Beh smlouvy'!E$8/NaPoVo)+IF(NaPoVo=0,0,'Cenova nabidka Alternativni'!$G29*1/(1+F$31)*'NASTAVENI OBJEDNATELE'!$H$19*'Beh smlouvy'!E$9/NaPoVo)+'Cenova nabidka Alternativni'!$H29*1/(1+F$31),'Cenova nabidka Alternativni'!$G29+IF(NaPoVo=0,0,'Cenova nabidka Alternativni'!$G29*'NASTAVENI OBJEDNATELE'!$H$19*'Beh smlouvy'!E$9/NaPoVo)+'Cenova nabidka Alternativni'!$H29))</f>
        <v>0</v>
      </c>
      <c r="G61" s="114">
        <f>'NABIDKA DOPRAVCE'!$K33*'Vypocty indexu'!H40*(IF(OR(G$31&lt;SH,G$31&gt;HH),'Cenova nabidka Alternativni'!$G29*1/(1+G$31)*IF(NaPoVo=0,0,'Beh smlouvy'!F$8/NaPoVo)+IF(NaPoVo=0,0,'Cenova nabidka Alternativni'!$G29*1/(1+G$31)*'NASTAVENI OBJEDNATELE'!$H$19*'Beh smlouvy'!F$9/NaPoVo)+'Cenova nabidka Alternativni'!$H29*1/(1+G$31),'Cenova nabidka Alternativni'!$G29+IF(NaPoVo=0,0,'Cenova nabidka Alternativni'!$G29*'NASTAVENI OBJEDNATELE'!$H$19*'Beh smlouvy'!F$9/NaPoVo)+'Cenova nabidka Alternativni'!$H29))</f>
        <v>0</v>
      </c>
      <c r="H61" s="114">
        <f>'NABIDKA DOPRAVCE'!$K33*'Vypocty indexu'!I40*(IF(OR(H$31&lt;SH,H$31&gt;HH),'Cenova nabidka Alternativni'!$G29*1/(1+H$31)*IF(NaPoVo=0,0,'Beh smlouvy'!G$8/NaPoVo)+IF(NaPoVo=0,0,'Cenova nabidka Alternativni'!$G29*1/(1+H$31)*'NASTAVENI OBJEDNATELE'!$H$19*'Beh smlouvy'!G$9/NaPoVo)+'Cenova nabidka Alternativni'!$H29*1/(1+H$31),'Cenova nabidka Alternativni'!$G29+IF(NaPoVo=0,0,'Cenova nabidka Alternativni'!$G29*'NASTAVENI OBJEDNATELE'!$H$19*'Beh smlouvy'!G$9/NaPoVo)+'Cenova nabidka Alternativni'!$H29))</f>
        <v>0</v>
      </c>
      <c r="I61" s="114">
        <f>'NABIDKA DOPRAVCE'!$K33*'Vypocty indexu'!J40*(IF(OR(I$31&lt;SH,I$31&gt;HH),'Cenova nabidka Alternativni'!$G29*1/(1+I$31)*IF(NaPoVo=0,0,'Beh smlouvy'!H$8/NaPoVo)+IF(NaPoVo=0,0,'Cenova nabidka Alternativni'!$G29*1/(1+I$31)*'NASTAVENI OBJEDNATELE'!$H$19*'Beh smlouvy'!H$9/NaPoVo)+'Cenova nabidka Alternativni'!$H29*1/(1+I$31),'Cenova nabidka Alternativni'!$G29+IF(NaPoVo=0,0,'Cenova nabidka Alternativni'!$G29*'NASTAVENI OBJEDNATELE'!$H$19*'Beh smlouvy'!H$9/NaPoVo)+'Cenova nabidka Alternativni'!$H29))</f>
        <v>0</v>
      </c>
      <c r="J61" s="114">
        <f>'NABIDKA DOPRAVCE'!$K33*'Vypocty indexu'!K40*(IF(OR(J$31&lt;SH,J$31&gt;HH),'Cenova nabidka Alternativni'!$G29*1/(1+J$31)*IF(NaPoVo=0,0,'Beh smlouvy'!I$8/NaPoVo)+IF(NaPoVo=0,0,'Cenova nabidka Alternativni'!$G29*1/(1+J$31)*'NASTAVENI OBJEDNATELE'!$H$19*'Beh smlouvy'!I$9/NaPoVo)+'Cenova nabidka Alternativni'!$H29*1/(1+J$31),'Cenova nabidka Alternativni'!$G29+IF(NaPoVo=0,0,'Cenova nabidka Alternativni'!$G29*'NASTAVENI OBJEDNATELE'!$H$19*'Beh smlouvy'!I$9/NaPoVo)+'Cenova nabidka Alternativni'!$H29))</f>
        <v>0</v>
      </c>
      <c r="K61" s="114">
        <f>'NABIDKA DOPRAVCE'!$K33*'Vypocty indexu'!L40*(IF(OR(K$31&lt;SH,K$31&gt;HH),'Cenova nabidka Alternativni'!$G29*1/(1+K$31)*IF(NaPoVo=0,0,'Beh smlouvy'!J$8/NaPoVo)+IF(NaPoVo=0,0,'Cenova nabidka Alternativni'!$G29*1/(1+K$31)*'NASTAVENI OBJEDNATELE'!$H$19*'Beh smlouvy'!J$9/NaPoVo)+'Cenova nabidka Alternativni'!$H29*1/(1+K$31),'Cenova nabidka Alternativni'!$G29+IF(NaPoVo=0,0,'Cenova nabidka Alternativni'!$G29*'NASTAVENI OBJEDNATELE'!$H$19*'Beh smlouvy'!J$9/NaPoVo)+'Cenova nabidka Alternativni'!$H29))</f>
        <v>0</v>
      </c>
      <c r="L61" s="114">
        <f>'NABIDKA DOPRAVCE'!$K33*'Vypocty indexu'!M40*(IF(OR(L$31&lt;SH,L$31&gt;HH),'Cenova nabidka Alternativni'!$G29*1/(1+L$31)*IF(NaPoVo=0,0,'Beh smlouvy'!K$8/NaPoVo)+IF(NaPoVo=0,0,'Cenova nabidka Alternativni'!$G29*1/(1+L$31)*'NASTAVENI OBJEDNATELE'!$H$19*'Beh smlouvy'!K$9/NaPoVo)+'Cenova nabidka Alternativni'!$H29*1/(1+L$31),'Cenova nabidka Alternativni'!$G29+IF(NaPoVo=0,0,'Cenova nabidka Alternativni'!$G29*'NASTAVENI OBJEDNATELE'!$H$19*'Beh smlouvy'!K$9/NaPoVo)+'Cenova nabidka Alternativni'!$H29))</f>
        <v>0</v>
      </c>
      <c r="M61" s="114">
        <f>'NABIDKA DOPRAVCE'!$K33*'Vypocty indexu'!N40*(IF(OR(M$31&lt;SH,M$31&gt;HH),'Cenova nabidka Alternativni'!$G29*1/(1+M$31)*IF(NaPoVo=0,0,'Beh smlouvy'!L$8/NaPoVo)+IF(NaPoVo=0,0,'Cenova nabidka Alternativni'!$G29*1/(1+M$31)*'NASTAVENI OBJEDNATELE'!$H$19*'Beh smlouvy'!L$9/NaPoVo)+'Cenova nabidka Alternativni'!$H29*1/(1+M$31),'Cenova nabidka Alternativni'!$G29+IF(NaPoVo=0,0,'Cenova nabidka Alternativni'!$G29*'NASTAVENI OBJEDNATELE'!$H$19*'Beh smlouvy'!L$9/NaPoVo)+'Cenova nabidka Alternativni'!$H29))</f>
        <v>0</v>
      </c>
      <c r="N61" s="114">
        <f>'NABIDKA DOPRAVCE'!$K33*'Vypocty indexu'!O40*(IF(OR(N$31&lt;SH,N$31&gt;HH),'Cenova nabidka Alternativni'!$G29*1/(1+N$31)*IF(NaPoVo=0,0,'Beh smlouvy'!M$8/NaPoVo)+IF(NaPoVo=0,0,'Cenova nabidka Alternativni'!$G29*1/(1+N$31)*'NASTAVENI OBJEDNATELE'!$H$19*'Beh smlouvy'!M$9/NaPoVo)+'Cenova nabidka Alternativni'!$H29*1/(1+N$31),'Cenova nabidka Alternativni'!$G29+IF(NaPoVo=0,0,'Cenova nabidka Alternativni'!$G29*'NASTAVENI OBJEDNATELE'!$H$19*'Beh smlouvy'!M$9/NaPoVo)+'Cenova nabidka Alternativni'!$H29))</f>
        <v>0</v>
      </c>
    </row>
    <row r="62" spans="2:15" s="10" customFormat="1">
      <c r="B62" s="181"/>
      <c r="C62" s="62" t="s">
        <v>99</v>
      </c>
      <c r="D62" s="184"/>
      <c r="E62" s="113">
        <f t="shared" ref="E62:N62" si="2">ROUND(SUM(E39:E61),2)</f>
        <v>0</v>
      </c>
      <c r="F62" s="113">
        <f t="shared" si="2"/>
        <v>0</v>
      </c>
      <c r="G62" s="113">
        <f t="shared" si="2"/>
        <v>0</v>
      </c>
      <c r="H62" s="113">
        <f t="shared" si="2"/>
        <v>0</v>
      </c>
      <c r="I62" s="113">
        <f t="shared" si="2"/>
        <v>0</v>
      </c>
      <c r="J62" s="113">
        <f t="shared" si="2"/>
        <v>0</v>
      </c>
      <c r="K62" s="113">
        <f t="shared" si="2"/>
        <v>0</v>
      </c>
      <c r="L62" s="113">
        <f t="shared" si="2"/>
        <v>0</v>
      </c>
      <c r="M62" s="113">
        <f t="shared" si="2"/>
        <v>0</v>
      </c>
      <c r="N62" s="113">
        <f t="shared" si="2"/>
        <v>0</v>
      </c>
      <c r="O62" s="65"/>
    </row>
    <row r="63" spans="2:15" s="10" customFormat="1">
      <c r="B63" s="178"/>
      <c r="C63" s="54"/>
      <c r="D63" s="179"/>
      <c r="E63" s="189"/>
      <c r="F63" s="180"/>
      <c r="G63" s="180"/>
      <c r="H63" s="180"/>
      <c r="I63" s="180"/>
      <c r="J63" s="180"/>
      <c r="K63" s="180"/>
      <c r="L63" s="180"/>
      <c r="M63" s="180"/>
      <c r="N63" s="190"/>
      <c r="O63" s="65"/>
    </row>
    <row r="64" spans="2:15" s="10" customFormat="1">
      <c r="B64" s="538" t="s">
        <v>27</v>
      </c>
      <c r="C64" s="539" t="s">
        <v>55</v>
      </c>
      <c r="D64" s="540"/>
      <c r="E64" s="541">
        <f>'NABIDKA DOPRAVCE'!$K19*'Vypocty indexu'!F26*(IF(OR(E$31&lt;SH,E$31&gt;HH),'Cenova nabidka Alternativni'!$G15*1/(1+E$31)*IF(NaPoVo=0,0,'Beh smlouvy'!D$8/NaPoVo)+IF(NaPoVo=0,0,'Cenova nabidka Alternativni'!$G15*1/(1+E$31)*'NASTAVENI OBJEDNATELE'!$H$19*'Beh smlouvy'!D$9/NaPoVo)+'Cenova nabidka Alternativni'!$H15*1/(1+E$31),'Cenova nabidka Alternativni'!$G15+IF(NaPoVo=0,0,'Cenova nabidka Alternativni'!$G15*'NASTAVENI OBJEDNATELE'!$H$19*'Beh smlouvy'!D$9/NaPoVo)+'Cenova nabidka Alternativni'!$H15))</f>
        <v>0</v>
      </c>
      <c r="F64" s="541">
        <f>'NABIDKA DOPRAVCE'!$K19*'Vypocty indexu'!G26*(IF(OR(F$31&lt;SH,F$31&gt;HH),'Cenova nabidka Alternativni'!$G15*1/(1+F$31)*IF(NaPoVo=0,0,'Beh smlouvy'!E$8/NaPoVo)+IF(NaPoVo=0,0,'Cenova nabidka Alternativni'!$G15*1/(1+F$31)*'NASTAVENI OBJEDNATELE'!$H$19*'Beh smlouvy'!E$9/NaPoVo)+'Cenova nabidka Alternativni'!$H15*1/(1+F$31),'Cenova nabidka Alternativni'!$G15+IF(NaPoVo=0,0,'Cenova nabidka Alternativni'!$G15*'NASTAVENI OBJEDNATELE'!$H$19*'Beh smlouvy'!E$9/NaPoVo)+'Cenova nabidka Alternativni'!$H15))</f>
        <v>0</v>
      </c>
      <c r="G64" s="541">
        <f>'NABIDKA DOPRAVCE'!$K19*'Vypocty indexu'!H26*(IF(OR(G$31&lt;SH,G$31&gt;HH),'Cenova nabidka Alternativni'!$G15*1/(1+G$31)*IF(NaPoVo=0,0,'Beh smlouvy'!F$8/NaPoVo)+IF(NaPoVo=0,0,'Cenova nabidka Alternativni'!$G15*1/(1+G$31)*'NASTAVENI OBJEDNATELE'!$H$19*'Beh smlouvy'!F$9/NaPoVo)+'Cenova nabidka Alternativni'!$H15*1/(1+G$31),'Cenova nabidka Alternativni'!$G15+IF(NaPoVo=0,0,'Cenova nabidka Alternativni'!$G15*'NASTAVENI OBJEDNATELE'!$H$19*'Beh smlouvy'!F$9/NaPoVo)+'Cenova nabidka Alternativni'!$H15))</f>
        <v>0</v>
      </c>
      <c r="H64" s="541">
        <f>'NABIDKA DOPRAVCE'!$K19*'Vypocty indexu'!I26*(IF(OR(H$31&lt;SH,H$31&gt;HH),'Cenova nabidka Alternativni'!$G15*1/(1+H$31)*IF(NaPoVo=0,0,'Beh smlouvy'!G$8/NaPoVo)+IF(NaPoVo=0,0,'Cenova nabidka Alternativni'!$G15*1/(1+H$31)*'NASTAVENI OBJEDNATELE'!$H$19*'Beh smlouvy'!G$9/NaPoVo)+'Cenova nabidka Alternativni'!$H15*1/(1+H$31),'Cenova nabidka Alternativni'!$G15+IF(NaPoVo=0,0,'Cenova nabidka Alternativni'!$G15*'NASTAVENI OBJEDNATELE'!$H$19*'Beh smlouvy'!G$9/NaPoVo)+'Cenova nabidka Alternativni'!$H15))</f>
        <v>0</v>
      </c>
      <c r="I64" s="541">
        <f>'NABIDKA DOPRAVCE'!$K19*'Vypocty indexu'!J26*(IF(OR(I$31&lt;SH,I$31&gt;HH),'Cenova nabidka Alternativni'!$G15*1/(1+I$31)*IF(NaPoVo=0,0,'Beh smlouvy'!H$8/NaPoVo)+IF(NaPoVo=0,0,'Cenova nabidka Alternativni'!$G15*1/(1+I$31)*'NASTAVENI OBJEDNATELE'!$H$19*'Beh smlouvy'!H$9/NaPoVo)+'Cenova nabidka Alternativni'!$H15*1/(1+I$31),'Cenova nabidka Alternativni'!$G15+IF(NaPoVo=0,0,'Cenova nabidka Alternativni'!$G15*'NASTAVENI OBJEDNATELE'!$H$19*'Beh smlouvy'!H$9/NaPoVo)+'Cenova nabidka Alternativni'!$H15))</f>
        <v>0</v>
      </c>
      <c r="J64" s="541">
        <f>'NABIDKA DOPRAVCE'!$K19*'Vypocty indexu'!K26*(IF(OR(J$31&lt;SH,J$31&gt;HH),'Cenova nabidka Alternativni'!$G15*1/(1+J$31)*IF(NaPoVo=0,0,'Beh smlouvy'!I$8/NaPoVo)+IF(NaPoVo=0,0,'Cenova nabidka Alternativni'!$G15*1/(1+J$31)*'NASTAVENI OBJEDNATELE'!$H$19*'Beh smlouvy'!I$9/NaPoVo)+'Cenova nabidka Alternativni'!$H15*1/(1+J$31),'Cenova nabidka Alternativni'!$G15+IF(NaPoVo=0,0,'Cenova nabidka Alternativni'!$G15*'NASTAVENI OBJEDNATELE'!$H$19*'Beh smlouvy'!I$9/NaPoVo)+'Cenova nabidka Alternativni'!$H15))</f>
        <v>0</v>
      </c>
      <c r="K64" s="541">
        <f>'NABIDKA DOPRAVCE'!$K19*'Vypocty indexu'!L26*(IF(OR(K$31&lt;SH,K$31&gt;HH),'Cenova nabidka Alternativni'!$G15*1/(1+K$31)*IF(NaPoVo=0,0,'Beh smlouvy'!J$8/NaPoVo)+IF(NaPoVo=0,0,'Cenova nabidka Alternativni'!$G15*1/(1+K$31)*'NASTAVENI OBJEDNATELE'!$H$19*'Beh smlouvy'!J$9/NaPoVo)+'Cenova nabidka Alternativni'!$H15*1/(1+K$31),'Cenova nabidka Alternativni'!$G15+IF(NaPoVo=0,0,'Cenova nabidka Alternativni'!$G15*'NASTAVENI OBJEDNATELE'!$H$19*'Beh smlouvy'!J$9/NaPoVo)+'Cenova nabidka Alternativni'!$H15))</f>
        <v>0</v>
      </c>
      <c r="L64" s="541">
        <f>'NABIDKA DOPRAVCE'!$K19*'Vypocty indexu'!M26*(IF(OR(L$31&lt;SH,L$31&gt;HH),'Cenova nabidka Alternativni'!$G15*1/(1+L$31)*IF(NaPoVo=0,0,'Beh smlouvy'!K$8/NaPoVo)+IF(NaPoVo=0,0,'Cenova nabidka Alternativni'!$G15*1/(1+L$31)*'NASTAVENI OBJEDNATELE'!$H$19*'Beh smlouvy'!K$9/NaPoVo)+'Cenova nabidka Alternativni'!$H15*1/(1+L$31),'Cenova nabidka Alternativni'!$G15+IF(NaPoVo=0,0,'Cenova nabidka Alternativni'!$G15*'NASTAVENI OBJEDNATELE'!$H$19*'Beh smlouvy'!K$9/NaPoVo)+'Cenova nabidka Alternativni'!$H15))</f>
        <v>0</v>
      </c>
      <c r="M64" s="541">
        <f>'NABIDKA DOPRAVCE'!$K19*'Vypocty indexu'!N26*(IF(OR(M$31&lt;SH,M$31&gt;HH),'Cenova nabidka Alternativni'!$G15*1/(1+M$31)*IF(NaPoVo=0,0,'Beh smlouvy'!L$8/NaPoVo)+IF(NaPoVo=0,0,'Cenova nabidka Alternativni'!$G15*1/(1+M$31)*'NASTAVENI OBJEDNATELE'!$H$19*'Beh smlouvy'!L$9/NaPoVo)+'Cenova nabidka Alternativni'!$H15*1/(1+M$31),'Cenova nabidka Alternativni'!$G15+IF(NaPoVo=0,0,'Cenova nabidka Alternativni'!$G15*'NASTAVENI OBJEDNATELE'!$H$19*'Beh smlouvy'!L$9/NaPoVo)+'Cenova nabidka Alternativni'!$H15))</f>
        <v>0</v>
      </c>
      <c r="N64" s="541">
        <f>'NABIDKA DOPRAVCE'!$K19*'Vypocty indexu'!O26*(IF(OR(N$31&lt;SH,N$31&gt;HH),'Cenova nabidka Alternativni'!$G15*1/(1+N$31)*IF(NaPoVo=0,0,'Beh smlouvy'!M$8/NaPoVo)+IF(NaPoVo=0,0,'Cenova nabidka Alternativni'!$G15*1/(1+N$31)*'NASTAVENI OBJEDNATELE'!$H$19*'Beh smlouvy'!M$9/NaPoVo)+'Cenova nabidka Alternativni'!$H15*1/(1+N$31),'Cenova nabidka Alternativni'!$G15+IF(NaPoVo=0,0,'Cenova nabidka Alternativni'!$G15*'NASTAVENI OBJEDNATELE'!$H$19*'Beh smlouvy'!M$9/NaPoVo)+'Cenova nabidka Alternativni'!$H15))</f>
        <v>0</v>
      </c>
      <c r="O64" s="65"/>
    </row>
    <row r="65" spans="2:15" s="10" customFormat="1">
      <c r="B65" s="538" t="s">
        <v>37</v>
      </c>
      <c r="C65" s="539" t="s">
        <v>57</v>
      </c>
      <c r="D65" s="540"/>
      <c r="E65" s="541">
        <f>'NABIDKA DOPRAVCE'!$K21*'Vypocty indexu'!F28*(IF(OR(E$31&lt;SH,E$31&gt;HH),'Cenova nabidka Alternativni'!$G17*1/(1+E$31)*IF(NaPoVo=0,0,'Beh smlouvy'!D$8/NaPoVo)+IF(NaPoVo=0,0,'Cenova nabidka Alternativni'!$G17*1/(1+E$31)*'NASTAVENI OBJEDNATELE'!$H$19*'Beh smlouvy'!D$9/NaPoVo)+'Cenova nabidka Alternativni'!$H17*1/(1+E$31),'Cenova nabidka Alternativni'!$G17+IF(NaPoVo=0,0,'Cenova nabidka Alternativni'!$G17*'NASTAVENI OBJEDNATELE'!$H$19*'Beh smlouvy'!D$9/NaPoVo)+'Cenova nabidka Alternativni'!$H17))</f>
        <v>0</v>
      </c>
      <c r="F65" s="541">
        <f>'NABIDKA DOPRAVCE'!$K21*'Vypocty indexu'!G28*(IF(OR(F$31&lt;SH,F$31&gt;HH),'Cenova nabidka Alternativni'!$G17*1/(1+F$31)*IF(NaPoVo=0,0,'Beh smlouvy'!E$8/NaPoVo)+IF(NaPoVo=0,0,'Cenova nabidka Alternativni'!$G17*1/(1+F$31)*'NASTAVENI OBJEDNATELE'!$H$19*'Beh smlouvy'!E$9/NaPoVo)+'Cenova nabidka Alternativni'!$H17*1/(1+F$31),'Cenova nabidka Alternativni'!$G17+IF(NaPoVo=0,0,'Cenova nabidka Alternativni'!$G17*'NASTAVENI OBJEDNATELE'!$H$19*'Beh smlouvy'!E$9/NaPoVo)+'Cenova nabidka Alternativni'!$H17))</f>
        <v>0</v>
      </c>
      <c r="G65" s="541">
        <f>'NABIDKA DOPRAVCE'!$K21*'Vypocty indexu'!H28*(IF(OR(G$31&lt;SH,G$31&gt;HH),'Cenova nabidka Alternativni'!$G17*1/(1+G$31)*IF(NaPoVo=0,0,'Beh smlouvy'!F$8/NaPoVo)+IF(NaPoVo=0,0,'Cenova nabidka Alternativni'!$G17*1/(1+G$31)*'NASTAVENI OBJEDNATELE'!$H$19*'Beh smlouvy'!F$9/NaPoVo)+'Cenova nabidka Alternativni'!$H17*1/(1+G$31),'Cenova nabidka Alternativni'!$G17+IF(NaPoVo=0,0,'Cenova nabidka Alternativni'!$G17*'NASTAVENI OBJEDNATELE'!$H$19*'Beh smlouvy'!F$9/NaPoVo)+'Cenova nabidka Alternativni'!$H17))</f>
        <v>0</v>
      </c>
      <c r="H65" s="541">
        <f>'NABIDKA DOPRAVCE'!$K21*'Vypocty indexu'!I28*(IF(OR(H$31&lt;SH,H$31&gt;HH),'Cenova nabidka Alternativni'!$G17*1/(1+H$31)*IF(NaPoVo=0,0,'Beh smlouvy'!G$8/NaPoVo)+IF(NaPoVo=0,0,'Cenova nabidka Alternativni'!$G17*1/(1+H$31)*'NASTAVENI OBJEDNATELE'!$H$19*'Beh smlouvy'!G$9/NaPoVo)+'Cenova nabidka Alternativni'!$H17*1/(1+H$31),'Cenova nabidka Alternativni'!$G17+IF(NaPoVo=0,0,'Cenova nabidka Alternativni'!$G17*'NASTAVENI OBJEDNATELE'!$H$19*'Beh smlouvy'!G$9/NaPoVo)+'Cenova nabidka Alternativni'!$H17))</f>
        <v>0</v>
      </c>
      <c r="I65" s="541">
        <f>'NABIDKA DOPRAVCE'!$K21*'Vypocty indexu'!J28*(IF(OR(I$31&lt;SH,I$31&gt;HH),'Cenova nabidka Alternativni'!$G17*1/(1+I$31)*IF(NaPoVo=0,0,'Beh smlouvy'!H$8/NaPoVo)+IF(NaPoVo=0,0,'Cenova nabidka Alternativni'!$G17*1/(1+I$31)*'NASTAVENI OBJEDNATELE'!$H$19*'Beh smlouvy'!H$9/NaPoVo)+'Cenova nabidka Alternativni'!$H17*1/(1+I$31),'Cenova nabidka Alternativni'!$G17+IF(NaPoVo=0,0,'Cenova nabidka Alternativni'!$G17*'NASTAVENI OBJEDNATELE'!$H$19*'Beh smlouvy'!H$9/NaPoVo)+'Cenova nabidka Alternativni'!$H17))</f>
        <v>0</v>
      </c>
      <c r="J65" s="541">
        <f>'NABIDKA DOPRAVCE'!$K21*'Vypocty indexu'!K28*(IF(OR(J$31&lt;SH,J$31&gt;HH),'Cenova nabidka Alternativni'!$G17*1/(1+J$31)*IF(NaPoVo=0,0,'Beh smlouvy'!I$8/NaPoVo)+IF(NaPoVo=0,0,'Cenova nabidka Alternativni'!$G17*1/(1+J$31)*'NASTAVENI OBJEDNATELE'!$H$19*'Beh smlouvy'!I$9/NaPoVo)+'Cenova nabidka Alternativni'!$H17*1/(1+J$31),'Cenova nabidka Alternativni'!$G17+IF(NaPoVo=0,0,'Cenova nabidka Alternativni'!$G17*'NASTAVENI OBJEDNATELE'!$H$19*'Beh smlouvy'!I$9/NaPoVo)+'Cenova nabidka Alternativni'!$H17))</f>
        <v>0</v>
      </c>
      <c r="K65" s="541">
        <f>'NABIDKA DOPRAVCE'!$K21*'Vypocty indexu'!L28*(IF(OR(K$31&lt;SH,K$31&gt;HH),'Cenova nabidka Alternativni'!$G17*1/(1+K$31)*IF(NaPoVo=0,0,'Beh smlouvy'!J$8/NaPoVo)+IF(NaPoVo=0,0,'Cenova nabidka Alternativni'!$G17*1/(1+K$31)*'NASTAVENI OBJEDNATELE'!$H$19*'Beh smlouvy'!J$9/NaPoVo)+'Cenova nabidka Alternativni'!$H17*1/(1+K$31),'Cenova nabidka Alternativni'!$G17+IF(NaPoVo=0,0,'Cenova nabidka Alternativni'!$G17*'NASTAVENI OBJEDNATELE'!$H$19*'Beh smlouvy'!J$9/NaPoVo)+'Cenova nabidka Alternativni'!$H17))</f>
        <v>0</v>
      </c>
      <c r="L65" s="541">
        <f>'NABIDKA DOPRAVCE'!$K21*'Vypocty indexu'!M28*(IF(OR(L$31&lt;SH,L$31&gt;HH),'Cenova nabidka Alternativni'!$G17*1/(1+L$31)*IF(NaPoVo=0,0,'Beh smlouvy'!K$8/NaPoVo)+IF(NaPoVo=0,0,'Cenova nabidka Alternativni'!$G17*1/(1+L$31)*'NASTAVENI OBJEDNATELE'!$H$19*'Beh smlouvy'!K$9/NaPoVo)+'Cenova nabidka Alternativni'!$H17*1/(1+L$31),'Cenova nabidka Alternativni'!$G17+IF(NaPoVo=0,0,'Cenova nabidka Alternativni'!$G17*'NASTAVENI OBJEDNATELE'!$H$19*'Beh smlouvy'!K$9/NaPoVo)+'Cenova nabidka Alternativni'!$H17))</f>
        <v>0</v>
      </c>
      <c r="M65" s="541">
        <f>'NABIDKA DOPRAVCE'!$K21*'Vypocty indexu'!N28*(IF(OR(M$31&lt;SH,M$31&gt;HH),'Cenova nabidka Alternativni'!$G17*1/(1+M$31)*IF(NaPoVo=0,0,'Beh smlouvy'!L$8/NaPoVo)+IF(NaPoVo=0,0,'Cenova nabidka Alternativni'!$G17*1/(1+M$31)*'NASTAVENI OBJEDNATELE'!$H$19*'Beh smlouvy'!L$9/NaPoVo)+'Cenova nabidka Alternativni'!$H17*1/(1+M$31),'Cenova nabidka Alternativni'!$G17+IF(NaPoVo=0,0,'Cenova nabidka Alternativni'!$G17*'NASTAVENI OBJEDNATELE'!$H$19*'Beh smlouvy'!L$9/NaPoVo)+'Cenova nabidka Alternativni'!$H17))</f>
        <v>0</v>
      </c>
      <c r="N65" s="541">
        <f>'NABIDKA DOPRAVCE'!$K21*'Vypocty indexu'!O28*(IF(OR(N$31&lt;SH,N$31&gt;HH),'Cenova nabidka Alternativni'!$G17*1/(1+N$31)*IF(NaPoVo=0,0,'Beh smlouvy'!M$8/NaPoVo)+IF(NaPoVo=0,0,'Cenova nabidka Alternativni'!$G17*1/(1+N$31)*'NASTAVENI OBJEDNATELE'!$H$19*'Beh smlouvy'!M$9/NaPoVo)+'Cenova nabidka Alternativni'!$H17*1/(1+N$31),'Cenova nabidka Alternativni'!$G17+IF(NaPoVo=0,0,'Cenova nabidka Alternativni'!$G17*'NASTAVENI OBJEDNATELE'!$H$19*'Beh smlouvy'!M$9/NaPoVo)+'Cenova nabidka Alternativni'!$H17))</f>
        <v>0</v>
      </c>
      <c r="O65" s="65"/>
    </row>
    <row r="66" spans="2:15" s="10" customFormat="1">
      <c r="B66" s="178"/>
      <c r="C66" s="54"/>
      <c r="D66" s="179"/>
      <c r="E66" s="189"/>
      <c r="F66" s="180"/>
      <c r="G66" s="180"/>
      <c r="H66" s="180"/>
      <c r="I66" s="180"/>
      <c r="J66" s="180"/>
      <c r="K66" s="180"/>
      <c r="L66" s="180"/>
      <c r="M66" s="180"/>
      <c r="N66" s="190"/>
      <c r="O66" s="65"/>
    </row>
    <row r="67" spans="2:15" ht="12.75" customHeight="1">
      <c r="B67" s="10" t="str">
        <f>'Beh smlouvy'!B26</f>
        <v>Cena za Objížďky (dle Zadavatelem schválené délky objížděk)</v>
      </c>
      <c r="E67" s="100"/>
      <c r="F67" s="53"/>
      <c r="G67" s="53"/>
      <c r="H67" s="53"/>
      <c r="I67" s="53"/>
      <c r="J67" s="53"/>
      <c r="K67" s="53"/>
      <c r="L67" s="53"/>
      <c r="M67" s="53"/>
      <c r="N67" s="101"/>
    </row>
    <row r="68" spans="2:15" outlineLevel="1">
      <c r="B68" s="52" t="s">
        <v>32</v>
      </c>
      <c r="C68" s="52" t="s">
        <v>59</v>
      </c>
      <c r="D68" s="53"/>
      <c r="E68" s="191"/>
      <c r="F68" s="120"/>
      <c r="G68" s="120"/>
      <c r="H68" s="120"/>
      <c r="I68" s="120"/>
      <c r="J68" s="120"/>
      <c r="K68" s="120"/>
      <c r="L68" s="120"/>
      <c r="M68" s="120"/>
      <c r="N68" s="192"/>
    </row>
    <row r="69" spans="2:15" outlineLevel="1">
      <c r="B69" s="55" t="s">
        <v>19</v>
      </c>
      <c r="C69" s="46" t="s">
        <v>111</v>
      </c>
      <c r="D69" s="184"/>
      <c r="E69" s="112">
        <f>'NABIDKA DOPRAVCE'!$K11*'Vypocty indexu'!F18*'Cenova nabidka Alternativni'!$F7</f>
        <v>0</v>
      </c>
      <c r="F69" s="112">
        <f>'NABIDKA DOPRAVCE'!$K11*'Vypocty indexu'!G18*'Cenova nabidka Alternativni'!$F7</f>
        <v>0</v>
      </c>
      <c r="G69" s="112">
        <f>'NABIDKA DOPRAVCE'!$K11*'Vypocty indexu'!H18*'Cenova nabidka Alternativni'!$F7</f>
        <v>0</v>
      </c>
      <c r="H69" s="112">
        <f>'NABIDKA DOPRAVCE'!$K11*'Vypocty indexu'!I18*'Cenova nabidka Alternativni'!$F7</f>
        <v>0</v>
      </c>
      <c r="I69" s="112">
        <f>'NABIDKA DOPRAVCE'!$K11*'Vypocty indexu'!J18*'Cenova nabidka Alternativni'!$F7</f>
        <v>0</v>
      </c>
      <c r="J69" s="112">
        <f>'NABIDKA DOPRAVCE'!$K11*'Vypocty indexu'!K18*'Cenova nabidka Alternativni'!$F7</f>
        <v>0</v>
      </c>
      <c r="K69" s="112">
        <f>'NABIDKA DOPRAVCE'!$K11*'Vypocty indexu'!L18*'Cenova nabidka Alternativni'!$F7</f>
        <v>0</v>
      </c>
      <c r="L69" s="112">
        <f>'NABIDKA DOPRAVCE'!$K11*'Vypocty indexu'!M18*'Cenova nabidka Alternativni'!$F7</f>
        <v>0</v>
      </c>
      <c r="M69" s="112">
        <f>'NABIDKA DOPRAVCE'!$K11*'Vypocty indexu'!N18*'Cenova nabidka Alternativni'!$F7</f>
        <v>0</v>
      </c>
      <c r="N69" s="112">
        <f>'NABIDKA DOPRAVCE'!$K11*'Vypocty indexu'!O18*'Cenova nabidka Alternativni'!$F7</f>
        <v>0</v>
      </c>
    </row>
    <row r="70" spans="2:15" outlineLevel="1">
      <c r="B70" s="55" t="s">
        <v>20</v>
      </c>
      <c r="C70" s="46" t="s">
        <v>240</v>
      </c>
      <c r="D70" s="184"/>
      <c r="E70" s="112">
        <f>'NABIDKA DOPRAVCE'!$K12*'Vypocty indexu'!F19*'Cenova nabidka Alternativni'!$F8</f>
        <v>0</v>
      </c>
      <c r="F70" s="112">
        <f>'NABIDKA DOPRAVCE'!$K12*'Vypocty indexu'!G19*'Cenova nabidka Alternativni'!$F8</f>
        <v>0</v>
      </c>
      <c r="G70" s="112">
        <f>'NABIDKA DOPRAVCE'!$K12*'Vypocty indexu'!H19*'Cenova nabidka Alternativni'!$F8</f>
        <v>0</v>
      </c>
      <c r="H70" s="112">
        <f>'NABIDKA DOPRAVCE'!$K12*'Vypocty indexu'!I19*'Cenova nabidka Alternativni'!$F8</f>
        <v>0</v>
      </c>
      <c r="I70" s="112">
        <f>'NABIDKA DOPRAVCE'!$K12*'Vypocty indexu'!J19*'Cenova nabidka Alternativni'!$F8</f>
        <v>0</v>
      </c>
      <c r="J70" s="112">
        <f>'NABIDKA DOPRAVCE'!$K12*'Vypocty indexu'!K19*'Cenova nabidka Alternativni'!$F8</f>
        <v>0</v>
      </c>
      <c r="K70" s="112">
        <f>'NABIDKA DOPRAVCE'!$K12*'Vypocty indexu'!L19*'Cenova nabidka Alternativni'!$F8</f>
        <v>0</v>
      </c>
      <c r="L70" s="112">
        <f>'NABIDKA DOPRAVCE'!$K12*'Vypocty indexu'!M19*'Cenova nabidka Alternativni'!$F8</f>
        <v>0</v>
      </c>
      <c r="M70" s="112">
        <f>'NABIDKA DOPRAVCE'!$K12*'Vypocty indexu'!N19*'Cenova nabidka Alternativni'!$F8</f>
        <v>0</v>
      </c>
      <c r="N70" s="112">
        <f>'NABIDKA DOPRAVCE'!$K12*'Vypocty indexu'!O19*'Cenova nabidka Alternativni'!$F8</f>
        <v>0</v>
      </c>
    </row>
    <row r="71" spans="2:15" outlineLevel="1">
      <c r="B71" s="55" t="s">
        <v>21</v>
      </c>
      <c r="C71" s="46" t="s">
        <v>112</v>
      </c>
      <c r="D71" s="184"/>
      <c r="E71" s="112">
        <f>'NABIDKA DOPRAVCE'!$K13*'Vypocty indexu'!F20*'Cenova nabidka Alternativni'!$F9</f>
        <v>0</v>
      </c>
      <c r="F71" s="112">
        <f>'NABIDKA DOPRAVCE'!$K13*'Vypocty indexu'!G20*'Cenova nabidka Alternativni'!$F9</f>
        <v>0</v>
      </c>
      <c r="G71" s="112">
        <f>'NABIDKA DOPRAVCE'!$K13*'Vypocty indexu'!H20*'Cenova nabidka Alternativni'!$F9</f>
        <v>0</v>
      </c>
      <c r="H71" s="112">
        <f>'NABIDKA DOPRAVCE'!$K13*'Vypocty indexu'!I20*'Cenova nabidka Alternativni'!$F9</f>
        <v>0</v>
      </c>
      <c r="I71" s="112">
        <f>'NABIDKA DOPRAVCE'!$K13*'Vypocty indexu'!J20*'Cenova nabidka Alternativni'!$F9</f>
        <v>0</v>
      </c>
      <c r="J71" s="112">
        <f>'NABIDKA DOPRAVCE'!$K13*'Vypocty indexu'!K20*'Cenova nabidka Alternativni'!$F9</f>
        <v>0</v>
      </c>
      <c r="K71" s="112">
        <f>'NABIDKA DOPRAVCE'!$K13*'Vypocty indexu'!L20*'Cenova nabidka Alternativni'!$F9</f>
        <v>0</v>
      </c>
      <c r="L71" s="112">
        <f>'NABIDKA DOPRAVCE'!$K13*'Vypocty indexu'!M20*'Cenova nabidka Alternativni'!$F9</f>
        <v>0</v>
      </c>
      <c r="M71" s="112">
        <f>'NABIDKA DOPRAVCE'!$K13*'Vypocty indexu'!N20*'Cenova nabidka Alternativni'!$F9</f>
        <v>0</v>
      </c>
      <c r="N71" s="112">
        <f>'NABIDKA DOPRAVCE'!$K13*'Vypocty indexu'!O20*'Cenova nabidka Alternativni'!$F9</f>
        <v>0</v>
      </c>
    </row>
    <row r="72" spans="2:15" outlineLevel="1">
      <c r="B72" s="55">
        <v>12</v>
      </c>
      <c r="C72" s="46" t="s">
        <v>5</v>
      </c>
      <c r="D72" s="184"/>
      <c r="E72" s="112">
        <f>'NABIDKA DOPRAVCE'!$K14*'Vypocty indexu'!F21*'Cenova nabidka Alternativni'!$F10</f>
        <v>0</v>
      </c>
      <c r="F72" s="112">
        <f>'NABIDKA DOPRAVCE'!$K14*'Vypocty indexu'!G21*'Cenova nabidka Alternativni'!$F10</f>
        <v>0</v>
      </c>
      <c r="G72" s="112">
        <f>'NABIDKA DOPRAVCE'!$K14*'Vypocty indexu'!H21*'Cenova nabidka Alternativni'!$F10</f>
        <v>0</v>
      </c>
      <c r="H72" s="112">
        <f>'NABIDKA DOPRAVCE'!$K14*'Vypocty indexu'!I21*'Cenova nabidka Alternativni'!$F10</f>
        <v>0</v>
      </c>
      <c r="I72" s="112">
        <f>'NABIDKA DOPRAVCE'!$K14*'Vypocty indexu'!J21*'Cenova nabidka Alternativni'!$F10</f>
        <v>0</v>
      </c>
      <c r="J72" s="112">
        <f>'NABIDKA DOPRAVCE'!$K14*'Vypocty indexu'!K21*'Cenova nabidka Alternativni'!$F10</f>
        <v>0</v>
      </c>
      <c r="K72" s="112">
        <f>'NABIDKA DOPRAVCE'!$K14*'Vypocty indexu'!L21*'Cenova nabidka Alternativni'!$F10</f>
        <v>0</v>
      </c>
      <c r="L72" s="112">
        <f>'NABIDKA DOPRAVCE'!$K14*'Vypocty indexu'!M21*'Cenova nabidka Alternativni'!$F10</f>
        <v>0</v>
      </c>
      <c r="M72" s="112">
        <f>'NABIDKA DOPRAVCE'!$K14*'Vypocty indexu'!N21*'Cenova nabidka Alternativni'!$F10</f>
        <v>0</v>
      </c>
      <c r="N72" s="112">
        <f>'NABIDKA DOPRAVCE'!$K14*'Vypocty indexu'!O21*'Cenova nabidka Alternativni'!$F10</f>
        <v>0</v>
      </c>
    </row>
    <row r="73" spans="2:15" outlineLevel="1">
      <c r="B73" s="55">
        <v>13</v>
      </c>
      <c r="C73" s="46" t="s">
        <v>6</v>
      </c>
      <c r="D73" s="184"/>
      <c r="E73" s="112">
        <f>'NABIDKA DOPRAVCE'!$K15*'Vypocty indexu'!F22*'Cenova nabidka Alternativni'!$F11</f>
        <v>0</v>
      </c>
      <c r="F73" s="112">
        <f>'NABIDKA DOPRAVCE'!$K15*'Vypocty indexu'!G22*'Cenova nabidka Alternativni'!$F11</f>
        <v>0</v>
      </c>
      <c r="G73" s="112">
        <f>'NABIDKA DOPRAVCE'!$K15*'Vypocty indexu'!H22*'Cenova nabidka Alternativni'!$F11</f>
        <v>0</v>
      </c>
      <c r="H73" s="112">
        <f>'NABIDKA DOPRAVCE'!$K15*'Vypocty indexu'!I22*'Cenova nabidka Alternativni'!$F11</f>
        <v>0</v>
      </c>
      <c r="I73" s="112">
        <f>'NABIDKA DOPRAVCE'!$K15*'Vypocty indexu'!J22*'Cenova nabidka Alternativni'!$F11</f>
        <v>0</v>
      </c>
      <c r="J73" s="112">
        <f>'NABIDKA DOPRAVCE'!$K15*'Vypocty indexu'!K22*'Cenova nabidka Alternativni'!$F11</f>
        <v>0</v>
      </c>
      <c r="K73" s="112">
        <f>'NABIDKA DOPRAVCE'!$K15*'Vypocty indexu'!L22*'Cenova nabidka Alternativni'!$F11</f>
        <v>0</v>
      </c>
      <c r="L73" s="112">
        <f>'NABIDKA DOPRAVCE'!$K15*'Vypocty indexu'!M22*'Cenova nabidka Alternativni'!$F11</f>
        <v>0</v>
      </c>
      <c r="M73" s="112">
        <f>'NABIDKA DOPRAVCE'!$K15*'Vypocty indexu'!N22*'Cenova nabidka Alternativni'!$F11</f>
        <v>0</v>
      </c>
      <c r="N73" s="112">
        <f>'NABIDKA DOPRAVCE'!$K15*'Vypocty indexu'!O22*'Cenova nabidka Alternativni'!$F11</f>
        <v>0</v>
      </c>
    </row>
    <row r="74" spans="2:15" outlineLevel="1">
      <c r="B74" s="55" t="s">
        <v>25</v>
      </c>
      <c r="C74" s="46" t="s">
        <v>53</v>
      </c>
      <c r="D74" s="184"/>
      <c r="E74" s="112">
        <f>'NABIDKA DOPRAVCE'!$K16*'Vypocty indexu'!F23*'Cenova nabidka Alternativni'!$F12</f>
        <v>0</v>
      </c>
      <c r="F74" s="112">
        <f>'NABIDKA DOPRAVCE'!$K16*'Vypocty indexu'!G23*'Cenova nabidka Alternativni'!$F12</f>
        <v>0</v>
      </c>
      <c r="G74" s="112">
        <f>'NABIDKA DOPRAVCE'!$K16*'Vypocty indexu'!H23*'Cenova nabidka Alternativni'!$F12</f>
        <v>0</v>
      </c>
      <c r="H74" s="112">
        <f>'NABIDKA DOPRAVCE'!$K16*'Vypocty indexu'!I23*'Cenova nabidka Alternativni'!$F12</f>
        <v>0</v>
      </c>
      <c r="I74" s="112">
        <f>'NABIDKA DOPRAVCE'!$K16*'Vypocty indexu'!J23*'Cenova nabidka Alternativni'!$F12</f>
        <v>0</v>
      </c>
      <c r="J74" s="112">
        <f>'NABIDKA DOPRAVCE'!$K16*'Vypocty indexu'!K23*'Cenova nabidka Alternativni'!$F12</f>
        <v>0</v>
      </c>
      <c r="K74" s="112">
        <f>'NABIDKA DOPRAVCE'!$K16*'Vypocty indexu'!L23*'Cenova nabidka Alternativni'!$F12</f>
        <v>0</v>
      </c>
      <c r="L74" s="112">
        <f>'NABIDKA DOPRAVCE'!$K16*'Vypocty indexu'!M23*'Cenova nabidka Alternativni'!$F12</f>
        <v>0</v>
      </c>
      <c r="M74" s="112">
        <f>'NABIDKA DOPRAVCE'!$K16*'Vypocty indexu'!N23*'Cenova nabidka Alternativni'!$F12</f>
        <v>0</v>
      </c>
      <c r="N74" s="112">
        <f>'NABIDKA DOPRAVCE'!$K16*'Vypocty indexu'!O23*'Cenova nabidka Alternativni'!$F12</f>
        <v>0</v>
      </c>
    </row>
    <row r="75" spans="2:15" outlineLevel="1">
      <c r="B75" s="55" t="s">
        <v>26</v>
      </c>
      <c r="C75" s="46" t="s">
        <v>54</v>
      </c>
      <c r="D75" s="184"/>
      <c r="E75" s="112">
        <f>'NABIDKA DOPRAVCE'!$K17*'Vypocty indexu'!F24*'Cenova nabidka Alternativni'!$F13</f>
        <v>0</v>
      </c>
      <c r="F75" s="112">
        <f>'NABIDKA DOPRAVCE'!$K17*'Vypocty indexu'!G24*'Cenova nabidka Alternativni'!$F13</f>
        <v>0</v>
      </c>
      <c r="G75" s="112">
        <f>'NABIDKA DOPRAVCE'!$K17*'Vypocty indexu'!H24*'Cenova nabidka Alternativni'!$F13</f>
        <v>0</v>
      </c>
      <c r="H75" s="112">
        <f>'NABIDKA DOPRAVCE'!$K17*'Vypocty indexu'!I24*'Cenova nabidka Alternativni'!$F13</f>
        <v>0</v>
      </c>
      <c r="I75" s="112">
        <f>'NABIDKA DOPRAVCE'!$K17*'Vypocty indexu'!J24*'Cenova nabidka Alternativni'!$F13</f>
        <v>0</v>
      </c>
      <c r="J75" s="112">
        <f>'NABIDKA DOPRAVCE'!$K17*'Vypocty indexu'!K24*'Cenova nabidka Alternativni'!$F13</f>
        <v>0</v>
      </c>
      <c r="K75" s="112">
        <f>'NABIDKA DOPRAVCE'!$K17*'Vypocty indexu'!L24*'Cenova nabidka Alternativni'!$F13</f>
        <v>0</v>
      </c>
      <c r="L75" s="112">
        <f>'NABIDKA DOPRAVCE'!$K17*'Vypocty indexu'!M24*'Cenova nabidka Alternativni'!$F13</f>
        <v>0</v>
      </c>
      <c r="M75" s="112">
        <f>'NABIDKA DOPRAVCE'!$K17*'Vypocty indexu'!N24*'Cenova nabidka Alternativni'!$F13</f>
        <v>0</v>
      </c>
      <c r="N75" s="112">
        <f>'NABIDKA DOPRAVCE'!$K17*'Vypocty indexu'!O24*'Cenova nabidka Alternativni'!$F13</f>
        <v>0</v>
      </c>
    </row>
    <row r="76" spans="2:15" outlineLevel="1">
      <c r="B76" s="55">
        <v>15</v>
      </c>
      <c r="C76" s="46" t="s">
        <v>39</v>
      </c>
      <c r="D76" s="184"/>
      <c r="E76" s="112">
        <f>'NABIDKA DOPRAVCE'!$K18*'Vypocty indexu'!F25*'Cenova nabidka Alternativni'!$F14</f>
        <v>0</v>
      </c>
      <c r="F76" s="112">
        <f>'NABIDKA DOPRAVCE'!$K18*'Vypocty indexu'!G25*'Cenova nabidka Alternativni'!$F14</f>
        <v>0</v>
      </c>
      <c r="G76" s="112">
        <f>'NABIDKA DOPRAVCE'!$K18*'Vypocty indexu'!H25*'Cenova nabidka Alternativni'!$F14</f>
        <v>0</v>
      </c>
      <c r="H76" s="112">
        <f>'NABIDKA DOPRAVCE'!$K18*'Vypocty indexu'!I25*'Cenova nabidka Alternativni'!$F14</f>
        <v>0</v>
      </c>
      <c r="I76" s="112">
        <f>'NABIDKA DOPRAVCE'!$K18*'Vypocty indexu'!J25*'Cenova nabidka Alternativni'!$F14</f>
        <v>0</v>
      </c>
      <c r="J76" s="112">
        <f>'NABIDKA DOPRAVCE'!$K18*'Vypocty indexu'!K25*'Cenova nabidka Alternativni'!$F14</f>
        <v>0</v>
      </c>
      <c r="K76" s="112">
        <f>'NABIDKA DOPRAVCE'!$K18*'Vypocty indexu'!L25*'Cenova nabidka Alternativni'!$F14</f>
        <v>0</v>
      </c>
      <c r="L76" s="112">
        <f>'NABIDKA DOPRAVCE'!$K18*'Vypocty indexu'!M25*'Cenova nabidka Alternativni'!$F14</f>
        <v>0</v>
      </c>
      <c r="M76" s="112">
        <f>'NABIDKA DOPRAVCE'!$K18*'Vypocty indexu'!N25*'Cenova nabidka Alternativni'!$F14</f>
        <v>0</v>
      </c>
      <c r="N76" s="112">
        <f>'NABIDKA DOPRAVCE'!$K18*'Vypocty indexu'!O25*'Cenova nabidka Alternativni'!$F14</f>
        <v>0</v>
      </c>
    </row>
    <row r="77" spans="2:15" outlineLevel="1">
      <c r="B77" s="55" t="s">
        <v>27</v>
      </c>
      <c r="C77" s="46" t="s">
        <v>55</v>
      </c>
      <c r="D77" s="184"/>
      <c r="E77" s="604">
        <f>IF('Beh smlouvy'!D$10="",E$94,(1+'Beh smlouvy'!D$10)*E$94)</f>
        <v>0</v>
      </c>
      <c r="F77" s="604">
        <f>IF('Beh smlouvy'!E$10="",F$94,(1+'Beh smlouvy'!E$10)*F$94)</f>
        <v>0</v>
      </c>
      <c r="G77" s="604">
        <f>IF('Beh smlouvy'!F$10="",G$94,(1+'Beh smlouvy'!F$10)*G$94)</f>
        <v>0</v>
      </c>
      <c r="H77" s="604">
        <f>IF('Beh smlouvy'!G$10="",H$94,(1+'Beh smlouvy'!G$10)*H$94)</f>
        <v>0</v>
      </c>
      <c r="I77" s="604">
        <f>IF('Beh smlouvy'!H$10="",I$94,(1+'Beh smlouvy'!H$10)*I$94)</f>
        <v>0</v>
      </c>
      <c r="J77" s="604">
        <f>IF('Beh smlouvy'!I$10="",J$94,(1+'Beh smlouvy'!I$10)*J$94)</f>
        <v>0</v>
      </c>
      <c r="K77" s="604">
        <f>IF('Beh smlouvy'!J$10="",K$94,(1+'Beh smlouvy'!J$10)*K$94)</f>
        <v>0</v>
      </c>
      <c r="L77" s="604">
        <f>IF('Beh smlouvy'!K$10="",L$94,(1+'Beh smlouvy'!K$10)*L$94)</f>
        <v>0</v>
      </c>
      <c r="M77" s="604">
        <f>IF('Beh smlouvy'!L$10="",M$94,(1+'Beh smlouvy'!L$10)*M$94)</f>
        <v>0</v>
      </c>
      <c r="N77" s="604">
        <f>IF('Beh smlouvy'!M$10="",N$94,(1+'Beh smlouvy'!M$10)*N$94)</f>
        <v>0</v>
      </c>
    </row>
    <row r="78" spans="2:15" outlineLevel="1">
      <c r="B78" s="55" t="s">
        <v>28</v>
      </c>
      <c r="C78" s="46" t="s">
        <v>56</v>
      </c>
      <c r="D78" s="184"/>
      <c r="E78" s="112">
        <f>'NABIDKA DOPRAVCE'!$K20*'Vypocty indexu'!F27*'Cenova nabidka Alternativni'!$F16</f>
        <v>0</v>
      </c>
      <c r="F78" s="112">
        <f>'NABIDKA DOPRAVCE'!$K20*'Vypocty indexu'!G27*'Cenova nabidka Alternativni'!$F16</f>
        <v>0</v>
      </c>
      <c r="G78" s="112">
        <f>'NABIDKA DOPRAVCE'!$K20*'Vypocty indexu'!H27*'Cenova nabidka Alternativni'!$F16</f>
        <v>0</v>
      </c>
      <c r="H78" s="112">
        <f>'NABIDKA DOPRAVCE'!$K20*'Vypocty indexu'!I27*'Cenova nabidka Alternativni'!$F16</f>
        <v>0</v>
      </c>
      <c r="I78" s="112">
        <f>'NABIDKA DOPRAVCE'!$K20*'Vypocty indexu'!J27*'Cenova nabidka Alternativni'!$F16</f>
        <v>0</v>
      </c>
      <c r="J78" s="112">
        <f>'NABIDKA DOPRAVCE'!$K20*'Vypocty indexu'!K27*'Cenova nabidka Alternativni'!$F16</f>
        <v>0</v>
      </c>
      <c r="K78" s="112">
        <f>'NABIDKA DOPRAVCE'!$K20*'Vypocty indexu'!L27*'Cenova nabidka Alternativni'!$F16</f>
        <v>0</v>
      </c>
      <c r="L78" s="112">
        <f>'NABIDKA DOPRAVCE'!$K20*'Vypocty indexu'!M27*'Cenova nabidka Alternativni'!$F16</f>
        <v>0</v>
      </c>
      <c r="M78" s="112">
        <f>'NABIDKA DOPRAVCE'!$K20*'Vypocty indexu'!N27*'Cenova nabidka Alternativni'!$F16</f>
        <v>0</v>
      </c>
      <c r="N78" s="112">
        <f>'NABIDKA DOPRAVCE'!$K20*'Vypocty indexu'!O27*'Cenova nabidka Alternativni'!$F16</f>
        <v>0</v>
      </c>
    </row>
    <row r="79" spans="2:15" outlineLevel="1">
      <c r="B79" s="55" t="s">
        <v>37</v>
      </c>
      <c r="C79" s="46" t="s">
        <v>57</v>
      </c>
      <c r="D79" s="184"/>
      <c r="E79" s="604">
        <f>IF('Beh smlouvy'!D$10="",E$95,(1+'Beh smlouvy'!D$10)*E$95)</f>
        <v>0</v>
      </c>
      <c r="F79" s="604">
        <f>IF('Beh smlouvy'!E$10="",F$95,(1+'Beh smlouvy'!E$10)*F$95)</f>
        <v>0</v>
      </c>
      <c r="G79" s="604">
        <f>IF('Beh smlouvy'!F$10="",G$95,(1+'Beh smlouvy'!F$10)*G$95)</f>
        <v>0</v>
      </c>
      <c r="H79" s="604">
        <f>IF('Beh smlouvy'!G$10="",H$95,(1+'Beh smlouvy'!G$10)*H$95)</f>
        <v>0</v>
      </c>
      <c r="I79" s="604">
        <f>IF('Beh smlouvy'!H$10="",I$95,(1+'Beh smlouvy'!H$10)*I$95)</f>
        <v>0</v>
      </c>
      <c r="J79" s="604">
        <f>IF('Beh smlouvy'!I$10="",J$95,(1+'Beh smlouvy'!I$10)*J$95)</f>
        <v>0</v>
      </c>
      <c r="K79" s="604">
        <f>IF('Beh smlouvy'!J$10="",K$95,(1+'Beh smlouvy'!J$10)*K$95)</f>
        <v>0</v>
      </c>
      <c r="L79" s="604">
        <f>IF('Beh smlouvy'!K$10="",L$95,(1+'Beh smlouvy'!K$10)*L$95)</f>
        <v>0</v>
      </c>
      <c r="M79" s="604">
        <f>IF('Beh smlouvy'!L$10="",M$95,(1+'Beh smlouvy'!L$10)*M$95)</f>
        <v>0</v>
      </c>
      <c r="N79" s="604">
        <f>IF('Beh smlouvy'!M$10="",N$95,(1+'Beh smlouvy'!M$10)*N$95)</f>
        <v>0</v>
      </c>
    </row>
    <row r="80" spans="2:15" outlineLevel="1">
      <c r="B80" s="55" t="s">
        <v>38</v>
      </c>
      <c r="C80" s="46" t="s">
        <v>58</v>
      </c>
      <c r="D80" s="184"/>
      <c r="E80" s="112">
        <f>'NABIDKA DOPRAVCE'!$K22*'Vypocty indexu'!F29*'Cenova nabidka Alternativni'!$F18</f>
        <v>0</v>
      </c>
      <c r="F80" s="112">
        <f>'NABIDKA DOPRAVCE'!$K22*'Vypocty indexu'!G29*'Cenova nabidka Alternativni'!$F18</f>
        <v>0</v>
      </c>
      <c r="G80" s="112">
        <f>'NABIDKA DOPRAVCE'!$K22*'Vypocty indexu'!H29*'Cenova nabidka Alternativni'!$F18</f>
        <v>0</v>
      </c>
      <c r="H80" s="112">
        <f>'NABIDKA DOPRAVCE'!$K22*'Vypocty indexu'!I29*'Cenova nabidka Alternativni'!$F18</f>
        <v>0</v>
      </c>
      <c r="I80" s="112">
        <f>'NABIDKA DOPRAVCE'!$K22*'Vypocty indexu'!J29*'Cenova nabidka Alternativni'!$F18</f>
        <v>0</v>
      </c>
      <c r="J80" s="112">
        <f>'NABIDKA DOPRAVCE'!$K22*'Vypocty indexu'!K29*'Cenova nabidka Alternativni'!$F18</f>
        <v>0</v>
      </c>
      <c r="K80" s="112">
        <f>'NABIDKA DOPRAVCE'!$K22*'Vypocty indexu'!L29*'Cenova nabidka Alternativni'!$F18</f>
        <v>0</v>
      </c>
      <c r="L80" s="112">
        <f>'NABIDKA DOPRAVCE'!$K22*'Vypocty indexu'!M29*'Cenova nabidka Alternativni'!$F18</f>
        <v>0</v>
      </c>
      <c r="M80" s="112">
        <f>'NABIDKA DOPRAVCE'!$K22*'Vypocty indexu'!N29*'Cenova nabidka Alternativni'!$F18</f>
        <v>0</v>
      </c>
      <c r="N80" s="112">
        <f>'NABIDKA DOPRAVCE'!$K22*'Vypocty indexu'!O29*'Cenova nabidka Alternativni'!$F18</f>
        <v>0</v>
      </c>
    </row>
    <row r="81" spans="2:15" outlineLevel="1">
      <c r="B81" s="55">
        <v>18</v>
      </c>
      <c r="C81" s="46" t="s">
        <v>10</v>
      </c>
      <c r="D81" s="184"/>
      <c r="E81" s="112">
        <f>'NABIDKA DOPRAVCE'!$K23*'Vypocty indexu'!F30*'Cenova nabidka Alternativni'!$F19</f>
        <v>0</v>
      </c>
      <c r="F81" s="112">
        <f>'NABIDKA DOPRAVCE'!$K23*'Vypocty indexu'!G30*'Cenova nabidka Alternativni'!$F19</f>
        <v>0</v>
      </c>
      <c r="G81" s="112">
        <f>'NABIDKA DOPRAVCE'!$K23*'Vypocty indexu'!H30*'Cenova nabidka Alternativni'!$F19</f>
        <v>0</v>
      </c>
      <c r="H81" s="112">
        <f>'NABIDKA DOPRAVCE'!$K23*'Vypocty indexu'!I30*'Cenova nabidka Alternativni'!$F19</f>
        <v>0</v>
      </c>
      <c r="I81" s="112">
        <f>'NABIDKA DOPRAVCE'!$K23*'Vypocty indexu'!J30*'Cenova nabidka Alternativni'!$F19</f>
        <v>0</v>
      </c>
      <c r="J81" s="112">
        <f>'NABIDKA DOPRAVCE'!$K23*'Vypocty indexu'!K30*'Cenova nabidka Alternativni'!$F19</f>
        <v>0</v>
      </c>
      <c r="K81" s="112">
        <f>'NABIDKA DOPRAVCE'!$K23*'Vypocty indexu'!L30*'Cenova nabidka Alternativni'!$F19</f>
        <v>0</v>
      </c>
      <c r="L81" s="112">
        <f>'NABIDKA DOPRAVCE'!$K23*'Vypocty indexu'!M30*'Cenova nabidka Alternativni'!$F19</f>
        <v>0</v>
      </c>
      <c r="M81" s="112">
        <f>'NABIDKA DOPRAVCE'!$K23*'Vypocty indexu'!N30*'Cenova nabidka Alternativni'!$F19</f>
        <v>0</v>
      </c>
      <c r="N81" s="112">
        <f>'NABIDKA DOPRAVCE'!$K23*'Vypocty indexu'!O30*'Cenova nabidka Alternativni'!$F19</f>
        <v>0</v>
      </c>
    </row>
    <row r="82" spans="2:15" outlineLevel="1">
      <c r="B82" s="55">
        <v>19</v>
      </c>
      <c r="C82" s="46" t="s">
        <v>11</v>
      </c>
      <c r="D82" s="184"/>
      <c r="E82" s="112">
        <f>'NABIDKA DOPRAVCE'!$K24*'Vypocty indexu'!F31*'Cenova nabidka Alternativni'!$F20</f>
        <v>0</v>
      </c>
      <c r="F82" s="112">
        <f>'NABIDKA DOPRAVCE'!$K24*'Vypocty indexu'!G31*'Cenova nabidka Alternativni'!$F20</f>
        <v>0</v>
      </c>
      <c r="G82" s="112">
        <f>'NABIDKA DOPRAVCE'!$K24*'Vypocty indexu'!H31*'Cenova nabidka Alternativni'!$F20</f>
        <v>0</v>
      </c>
      <c r="H82" s="112">
        <f>'NABIDKA DOPRAVCE'!$K24*'Vypocty indexu'!I31*'Cenova nabidka Alternativni'!$F20</f>
        <v>0</v>
      </c>
      <c r="I82" s="112">
        <f>'NABIDKA DOPRAVCE'!$K24*'Vypocty indexu'!J31*'Cenova nabidka Alternativni'!$F20</f>
        <v>0</v>
      </c>
      <c r="J82" s="112">
        <f>'NABIDKA DOPRAVCE'!$K24*'Vypocty indexu'!K31*'Cenova nabidka Alternativni'!$F20</f>
        <v>0</v>
      </c>
      <c r="K82" s="112">
        <f>'NABIDKA DOPRAVCE'!$K24*'Vypocty indexu'!L31*'Cenova nabidka Alternativni'!$F20</f>
        <v>0</v>
      </c>
      <c r="L82" s="112">
        <f>'NABIDKA DOPRAVCE'!$K24*'Vypocty indexu'!M31*'Cenova nabidka Alternativni'!$F20</f>
        <v>0</v>
      </c>
      <c r="M82" s="112">
        <f>'NABIDKA DOPRAVCE'!$K24*'Vypocty indexu'!N31*'Cenova nabidka Alternativni'!$F20</f>
        <v>0</v>
      </c>
      <c r="N82" s="112">
        <f>'NABIDKA DOPRAVCE'!$K24*'Vypocty indexu'!O31*'Cenova nabidka Alternativni'!$F20</f>
        <v>0</v>
      </c>
    </row>
    <row r="83" spans="2:15" outlineLevel="1">
      <c r="B83" s="55">
        <v>20</v>
      </c>
      <c r="C83" s="46" t="s">
        <v>12</v>
      </c>
      <c r="D83" s="184"/>
      <c r="E83" s="112">
        <f>'NABIDKA DOPRAVCE'!$K25*'Vypocty indexu'!F32*'Cenova nabidka Alternativni'!$F21</f>
        <v>0</v>
      </c>
      <c r="F83" s="112">
        <f>'NABIDKA DOPRAVCE'!$K25*'Vypocty indexu'!G32*'Cenova nabidka Alternativni'!$F21</f>
        <v>0</v>
      </c>
      <c r="G83" s="112">
        <f>'NABIDKA DOPRAVCE'!$K25*'Vypocty indexu'!H32*'Cenova nabidka Alternativni'!$F21</f>
        <v>0</v>
      </c>
      <c r="H83" s="112">
        <f>'NABIDKA DOPRAVCE'!$K25*'Vypocty indexu'!I32*'Cenova nabidka Alternativni'!$F21</f>
        <v>0</v>
      </c>
      <c r="I83" s="112">
        <f>'NABIDKA DOPRAVCE'!$K25*'Vypocty indexu'!J32*'Cenova nabidka Alternativni'!$F21</f>
        <v>0</v>
      </c>
      <c r="J83" s="112">
        <f>'NABIDKA DOPRAVCE'!$K25*'Vypocty indexu'!K32*'Cenova nabidka Alternativni'!$F21</f>
        <v>0</v>
      </c>
      <c r="K83" s="112">
        <f>'NABIDKA DOPRAVCE'!$K25*'Vypocty indexu'!L32*'Cenova nabidka Alternativni'!$F21</f>
        <v>0</v>
      </c>
      <c r="L83" s="112">
        <f>'NABIDKA DOPRAVCE'!$K25*'Vypocty indexu'!M32*'Cenova nabidka Alternativni'!$F21</f>
        <v>0</v>
      </c>
      <c r="M83" s="112">
        <f>'NABIDKA DOPRAVCE'!$K25*'Vypocty indexu'!N32*'Cenova nabidka Alternativni'!$F21</f>
        <v>0</v>
      </c>
      <c r="N83" s="112">
        <f>'NABIDKA DOPRAVCE'!$K25*'Vypocty indexu'!O32*'Cenova nabidka Alternativni'!$F21</f>
        <v>0</v>
      </c>
    </row>
    <row r="84" spans="2:15" outlineLevel="1">
      <c r="B84" s="55">
        <v>21</v>
      </c>
      <c r="C84" s="46" t="s">
        <v>13</v>
      </c>
      <c r="D84" s="184"/>
      <c r="E84" s="112">
        <f>'NABIDKA DOPRAVCE'!$K26*'Vypocty indexu'!F33*'Cenova nabidka Alternativni'!$F22</f>
        <v>0</v>
      </c>
      <c r="F84" s="112">
        <f>'NABIDKA DOPRAVCE'!$K26*'Vypocty indexu'!G33*'Cenova nabidka Alternativni'!$F22</f>
        <v>0</v>
      </c>
      <c r="G84" s="112">
        <f>'NABIDKA DOPRAVCE'!$K26*'Vypocty indexu'!H33*'Cenova nabidka Alternativni'!$F22</f>
        <v>0</v>
      </c>
      <c r="H84" s="112">
        <f>'NABIDKA DOPRAVCE'!$K26*'Vypocty indexu'!I33*'Cenova nabidka Alternativni'!$F22</f>
        <v>0</v>
      </c>
      <c r="I84" s="112">
        <f>'NABIDKA DOPRAVCE'!$K26*'Vypocty indexu'!J33*'Cenova nabidka Alternativni'!$F22</f>
        <v>0</v>
      </c>
      <c r="J84" s="112">
        <f>'NABIDKA DOPRAVCE'!$K26*'Vypocty indexu'!K33*'Cenova nabidka Alternativni'!$F22</f>
        <v>0</v>
      </c>
      <c r="K84" s="112">
        <f>'NABIDKA DOPRAVCE'!$K26*'Vypocty indexu'!L33*'Cenova nabidka Alternativni'!$F22</f>
        <v>0</v>
      </c>
      <c r="L84" s="112">
        <f>'NABIDKA DOPRAVCE'!$K26*'Vypocty indexu'!M33*'Cenova nabidka Alternativni'!$F22</f>
        <v>0</v>
      </c>
      <c r="M84" s="112">
        <f>'NABIDKA DOPRAVCE'!$K26*'Vypocty indexu'!N33*'Cenova nabidka Alternativni'!$F22</f>
        <v>0</v>
      </c>
      <c r="N84" s="112">
        <f>'NABIDKA DOPRAVCE'!$K26*'Vypocty indexu'!O33*'Cenova nabidka Alternativni'!$F22</f>
        <v>0</v>
      </c>
    </row>
    <row r="85" spans="2:15" outlineLevel="1">
      <c r="B85" s="55">
        <v>22</v>
      </c>
      <c r="C85" s="46" t="s">
        <v>14</v>
      </c>
      <c r="D85" s="184"/>
      <c r="E85" s="112">
        <f>'NABIDKA DOPRAVCE'!$K27*'Vypocty indexu'!F34*'Cenova nabidka Alternativni'!$F23</f>
        <v>0</v>
      </c>
      <c r="F85" s="112">
        <f>'NABIDKA DOPRAVCE'!$K27*'Vypocty indexu'!G34*'Cenova nabidka Alternativni'!$F23</f>
        <v>0</v>
      </c>
      <c r="G85" s="112">
        <f>'NABIDKA DOPRAVCE'!$K27*'Vypocty indexu'!H34*'Cenova nabidka Alternativni'!$F23</f>
        <v>0</v>
      </c>
      <c r="H85" s="112">
        <f>'NABIDKA DOPRAVCE'!$K27*'Vypocty indexu'!I34*'Cenova nabidka Alternativni'!$F23</f>
        <v>0</v>
      </c>
      <c r="I85" s="112">
        <f>'NABIDKA DOPRAVCE'!$K27*'Vypocty indexu'!J34*'Cenova nabidka Alternativni'!$F23</f>
        <v>0</v>
      </c>
      <c r="J85" s="112">
        <f>'NABIDKA DOPRAVCE'!$K27*'Vypocty indexu'!K34*'Cenova nabidka Alternativni'!$F23</f>
        <v>0</v>
      </c>
      <c r="K85" s="112">
        <f>'NABIDKA DOPRAVCE'!$K27*'Vypocty indexu'!L34*'Cenova nabidka Alternativni'!$F23</f>
        <v>0</v>
      </c>
      <c r="L85" s="112">
        <f>'NABIDKA DOPRAVCE'!$K27*'Vypocty indexu'!M34*'Cenova nabidka Alternativni'!$F23</f>
        <v>0</v>
      </c>
      <c r="M85" s="112">
        <f>'NABIDKA DOPRAVCE'!$K27*'Vypocty indexu'!N34*'Cenova nabidka Alternativni'!$F23</f>
        <v>0</v>
      </c>
      <c r="N85" s="112">
        <f>'NABIDKA DOPRAVCE'!$K27*'Vypocty indexu'!O34*'Cenova nabidka Alternativni'!$F23</f>
        <v>0</v>
      </c>
    </row>
    <row r="86" spans="2:15" outlineLevel="1">
      <c r="B86" s="55">
        <v>23</v>
      </c>
      <c r="C86" s="46" t="s">
        <v>15</v>
      </c>
      <c r="D86" s="184"/>
      <c r="E86" s="112">
        <f>'NABIDKA DOPRAVCE'!$K28*'Vypocty indexu'!F35*'Cenova nabidka Alternativni'!$F24</f>
        <v>0</v>
      </c>
      <c r="F86" s="112">
        <f>'NABIDKA DOPRAVCE'!$K28*'Vypocty indexu'!G35*'Cenova nabidka Alternativni'!$F24</f>
        <v>0</v>
      </c>
      <c r="G86" s="112">
        <f>'NABIDKA DOPRAVCE'!$K28*'Vypocty indexu'!H35*'Cenova nabidka Alternativni'!$F24</f>
        <v>0</v>
      </c>
      <c r="H86" s="112">
        <f>'NABIDKA DOPRAVCE'!$K28*'Vypocty indexu'!I35*'Cenova nabidka Alternativni'!$F24</f>
        <v>0</v>
      </c>
      <c r="I86" s="112">
        <f>'NABIDKA DOPRAVCE'!$K28*'Vypocty indexu'!J35*'Cenova nabidka Alternativni'!$F24</f>
        <v>0</v>
      </c>
      <c r="J86" s="112">
        <f>'NABIDKA DOPRAVCE'!$K28*'Vypocty indexu'!K35*'Cenova nabidka Alternativni'!$F24</f>
        <v>0</v>
      </c>
      <c r="K86" s="112">
        <f>'NABIDKA DOPRAVCE'!$K28*'Vypocty indexu'!L35*'Cenova nabidka Alternativni'!$F24</f>
        <v>0</v>
      </c>
      <c r="L86" s="112">
        <f>'NABIDKA DOPRAVCE'!$K28*'Vypocty indexu'!M35*'Cenova nabidka Alternativni'!$F24</f>
        <v>0</v>
      </c>
      <c r="M86" s="112">
        <f>'NABIDKA DOPRAVCE'!$K28*'Vypocty indexu'!N35*'Cenova nabidka Alternativni'!$F24</f>
        <v>0</v>
      </c>
      <c r="N86" s="112">
        <f>'NABIDKA DOPRAVCE'!$K28*'Vypocty indexu'!O35*'Cenova nabidka Alternativni'!$F24</f>
        <v>0</v>
      </c>
    </row>
    <row r="87" spans="2:15" outlineLevel="1">
      <c r="B87" s="55">
        <v>24</v>
      </c>
      <c r="C87" s="46" t="s">
        <v>16</v>
      </c>
      <c r="D87" s="184"/>
      <c r="E87" s="112">
        <f>'NABIDKA DOPRAVCE'!$K29*'Vypocty indexu'!F36*'Cenova nabidka Alternativni'!$F25</f>
        <v>0</v>
      </c>
      <c r="F87" s="112">
        <f>'NABIDKA DOPRAVCE'!$K29*'Vypocty indexu'!G36*'Cenova nabidka Alternativni'!$F25</f>
        <v>0</v>
      </c>
      <c r="G87" s="112">
        <f>'NABIDKA DOPRAVCE'!$K29*'Vypocty indexu'!H36*'Cenova nabidka Alternativni'!$F25</f>
        <v>0</v>
      </c>
      <c r="H87" s="112">
        <f>'NABIDKA DOPRAVCE'!$K29*'Vypocty indexu'!I36*'Cenova nabidka Alternativni'!$F25</f>
        <v>0</v>
      </c>
      <c r="I87" s="112">
        <f>'NABIDKA DOPRAVCE'!$K29*'Vypocty indexu'!J36*'Cenova nabidka Alternativni'!$F25</f>
        <v>0</v>
      </c>
      <c r="J87" s="112">
        <f>'NABIDKA DOPRAVCE'!$K29*'Vypocty indexu'!K36*'Cenova nabidka Alternativni'!$F25</f>
        <v>0</v>
      </c>
      <c r="K87" s="112">
        <f>'NABIDKA DOPRAVCE'!$K29*'Vypocty indexu'!L36*'Cenova nabidka Alternativni'!$F25</f>
        <v>0</v>
      </c>
      <c r="L87" s="112">
        <f>'NABIDKA DOPRAVCE'!$K29*'Vypocty indexu'!M36*'Cenova nabidka Alternativni'!$F25</f>
        <v>0</v>
      </c>
      <c r="M87" s="112">
        <f>'NABIDKA DOPRAVCE'!$K29*'Vypocty indexu'!N36*'Cenova nabidka Alternativni'!$F25</f>
        <v>0</v>
      </c>
      <c r="N87" s="112">
        <f>'NABIDKA DOPRAVCE'!$K29*'Vypocty indexu'!O36*'Cenova nabidka Alternativni'!$F25</f>
        <v>0</v>
      </c>
    </row>
    <row r="88" spans="2:15" outlineLevel="1">
      <c r="B88" s="55">
        <v>25</v>
      </c>
      <c r="C88" s="46" t="s">
        <v>17</v>
      </c>
      <c r="D88" s="184"/>
      <c r="E88" s="112">
        <f>'NABIDKA DOPRAVCE'!$K30*'Vypocty indexu'!F37*'Cenova nabidka Alternativni'!$F26</f>
        <v>0</v>
      </c>
      <c r="F88" s="112">
        <f>'NABIDKA DOPRAVCE'!$K30*'Vypocty indexu'!G37*'Cenova nabidka Alternativni'!$F26</f>
        <v>0</v>
      </c>
      <c r="G88" s="112">
        <f>'NABIDKA DOPRAVCE'!$K30*'Vypocty indexu'!H37*'Cenova nabidka Alternativni'!$F26</f>
        <v>0</v>
      </c>
      <c r="H88" s="112">
        <f>'NABIDKA DOPRAVCE'!$K30*'Vypocty indexu'!I37*'Cenova nabidka Alternativni'!$F26</f>
        <v>0</v>
      </c>
      <c r="I88" s="112">
        <f>'NABIDKA DOPRAVCE'!$K30*'Vypocty indexu'!J37*'Cenova nabidka Alternativni'!$F26</f>
        <v>0</v>
      </c>
      <c r="J88" s="112">
        <f>'NABIDKA DOPRAVCE'!$K30*'Vypocty indexu'!K37*'Cenova nabidka Alternativni'!$F26</f>
        <v>0</v>
      </c>
      <c r="K88" s="112">
        <f>'NABIDKA DOPRAVCE'!$K30*'Vypocty indexu'!L37*'Cenova nabidka Alternativni'!$F26</f>
        <v>0</v>
      </c>
      <c r="L88" s="112">
        <f>'NABIDKA DOPRAVCE'!$K30*'Vypocty indexu'!M37*'Cenova nabidka Alternativni'!$F26</f>
        <v>0</v>
      </c>
      <c r="M88" s="112">
        <f>'NABIDKA DOPRAVCE'!$K30*'Vypocty indexu'!N37*'Cenova nabidka Alternativni'!$F26</f>
        <v>0</v>
      </c>
      <c r="N88" s="112">
        <f>'NABIDKA DOPRAVCE'!$K30*'Vypocty indexu'!O37*'Cenova nabidka Alternativni'!$F26</f>
        <v>0</v>
      </c>
    </row>
    <row r="89" spans="2:15" outlineLevel="1">
      <c r="B89" s="66"/>
      <c r="C89" s="46"/>
      <c r="D89" s="184"/>
      <c r="E89" s="112"/>
      <c r="F89" s="112"/>
      <c r="G89" s="112"/>
      <c r="H89" s="112"/>
      <c r="I89" s="112"/>
      <c r="J89" s="112"/>
      <c r="K89" s="112"/>
      <c r="L89" s="112"/>
      <c r="M89" s="112"/>
      <c r="N89" s="112"/>
    </row>
    <row r="90" spans="2:15" outlineLevel="1">
      <c r="B90" s="55">
        <v>97</v>
      </c>
      <c r="C90" s="46" t="s">
        <v>78</v>
      </c>
      <c r="D90" s="184"/>
      <c r="E90" s="112">
        <f>'NABIDKA DOPRAVCE'!$K32*'Vypocty indexu'!F39*'Cenova nabidka Alternativni'!$F28</f>
        <v>0</v>
      </c>
      <c r="F90" s="112">
        <f>'NABIDKA DOPRAVCE'!$K32*'Vypocty indexu'!G39*'Cenova nabidka Alternativni'!$F28</f>
        <v>0</v>
      </c>
      <c r="G90" s="112">
        <f>'NABIDKA DOPRAVCE'!$K32*'Vypocty indexu'!H39*'Cenova nabidka Alternativni'!$F28</f>
        <v>0</v>
      </c>
      <c r="H90" s="112">
        <f>'NABIDKA DOPRAVCE'!$K32*'Vypocty indexu'!I39*'Cenova nabidka Alternativni'!$F28</f>
        <v>0</v>
      </c>
      <c r="I90" s="112">
        <f>'NABIDKA DOPRAVCE'!$K32*'Vypocty indexu'!J39*'Cenova nabidka Alternativni'!$F28</f>
        <v>0</v>
      </c>
      <c r="J90" s="112">
        <f>'NABIDKA DOPRAVCE'!$K32*'Vypocty indexu'!K39*'Cenova nabidka Alternativni'!$F28</f>
        <v>0</v>
      </c>
      <c r="K90" s="112">
        <f>'NABIDKA DOPRAVCE'!$K32*'Vypocty indexu'!L39*'Cenova nabidka Alternativni'!$F28</f>
        <v>0</v>
      </c>
      <c r="L90" s="112">
        <f>'NABIDKA DOPRAVCE'!$K32*'Vypocty indexu'!M39*'Cenova nabidka Alternativni'!$F28</f>
        <v>0</v>
      </c>
      <c r="M90" s="112">
        <f>'NABIDKA DOPRAVCE'!$K32*'Vypocty indexu'!N39*'Cenova nabidka Alternativni'!$F28</f>
        <v>0</v>
      </c>
      <c r="N90" s="112">
        <f>'NABIDKA DOPRAVCE'!$K32*'Vypocty indexu'!O39*'Cenova nabidka Alternativni'!$F28</f>
        <v>0</v>
      </c>
    </row>
    <row r="91" spans="2:15" outlineLevel="1">
      <c r="B91" s="55">
        <v>98</v>
      </c>
      <c r="C91" s="46" t="s">
        <v>41</v>
      </c>
      <c r="D91" s="184"/>
      <c r="E91" s="112">
        <f>'NABIDKA DOPRAVCE'!$K33*'Vypocty indexu'!F40*'Cenova nabidka Alternativni'!$F29</f>
        <v>0</v>
      </c>
      <c r="F91" s="112">
        <f>'NABIDKA DOPRAVCE'!$K33*'Vypocty indexu'!G40*'Cenova nabidka Alternativni'!$F29</f>
        <v>0</v>
      </c>
      <c r="G91" s="112">
        <f>'NABIDKA DOPRAVCE'!$K33*'Vypocty indexu'!H40*'Cenova nabidka Alternativni'!$F29</f>
        <v>0</v>
      </c>
      <c r="H91" s="112">
        <f>'NABIDKA DOPRAVCE'!$K33*'Vypocty indexu'!I40*'Cenova nabidka Alternativni'!$F29</f>
        <v>0</v>
      </c>
      <c r="I91" s="112">
        <f>'NABIDKA DOPRAVCE'!$K33*'Vypocty indexu'!J40*'Cenova nabidka Alternativni'!$F29</f>
        <v>0</v>
      </c>
      <c r="J91" s="112">
        <f>'NABIDKA DOPRAVCE'!$K33*'Vypocty indexu'!K40*'Cenova nabidka Alternativni'!$F29</f>
        <v>0</v>
      </c>
      <c r="K91" s="112">
        <f>'NABIDKA DOPRAVCE'!$K33*'Vypocty indexu'!L40*'Cenova nabidka Alternativni'!$F29</f>
        <v>0</v>
      </c>
      <c r="L91" s="112">
        <f>'NABIDKA DOPRAVCE'!$K33*'Vypocty indexu'!M40*'Cenova nabidka Alternativni'!$F29</f>
        <v>0</v>
      </c>
      <c r="M91" s="112">
        <f>'NABIDKA DOPRAVCE'!$K33*'Vypocty indexu'!N40*'Cenova nabidka Alternativni'!$F29</f>
        <v>0</v>
      </c>
      <c r="N91" s="112">
        <f>'NABIDKA DOPRAVCE'!$K33*'Vypocty indexu'!O40*'Cenova nabidka Alternativni'!$F29</f>
        <v>0</v>
      </c>
    </row>
    <row r="92" spans="2:15">
      <c r="B92" s="55"/>
      <c r="C92" s="62" t="s">
        <v>100</v>
      </c>
      <c r="D92" s="27"/>
      <c r="E92" s="113">
        <f t="shared" ref="E92:N92" si="3">ROUND(SUM(E69:E91),2)</f>
        <v>0</v>
      </c>
      <c r="F92" s="113">
        <f t="shared" si="3"/>
        <v>0</v>
      </c>
      <c r="G92" s="113">
        <f t="shared" si="3"/>
        <v>0</v>
      </c>
      <c r="H92" s="113">
        <f t="shared" si="3"/>
        <v>0</v>
      </c>
      <c r="I92" s="113">
        <f t="shared" si="3"/>
        <v>0</v>
      </c>
      <c r="J92" s="113">
        <f t="shared" si="3"/>
        <v>0</v>
      </c>
      <c r="K92" s="113">
        <f t="shared" si="3"/>
        <v>0</v>
      </c>
      <c r="L92" s="113">
        <f t="shared" si="3"/>
        <v>0</v>
      </c>
      <c r="M92" s="113">
        <f t="shared" si="3"/>
        <v>0</v>
      </c>
      <c r="N92" s="113">
        <f t="shared" si="3"/>
        <v>0</v>
      </c>
    </row>
    <row r="93" spans="2:15" s="53" customFormat="1" ht="12.75" customHeight="1">
      <c r="E93" s="111"/>
      <c r="F93" s="111"/>
      <c r="G93" s="111"/>
      <c r="H93" s="111"/>
      <c r="I93" s="111"/>
      <c r="J93" s="111"/>
      <c r="K93" s="111"/>
      <c r="L93" s="111"/>
      <c r="M93" s="111"/>
      <c r="N93" s="111"/>
      <c r="O93" s="110"/>
    </row>
    <row r="94" spans="2:15" ht="12.75" customHeight="1">
      <c r="B94" s="538" t="s">
        <v>27</v>
      </c>
      <c r="C94" s="539" t="s">
        <v>55</v>
      </c>
      <c r="D94" s="540"/>
      <c r="E94" s="541">
        <f>'NABIDKA DOPRAVCE'!$K19*'Vypocty indexu'!F26*'Cenova nabidka Alternativni'!$F15</f>
        <v>0</v>
      </c>
      <c r="F94" s="541">
        <f>'NABIDKA DOPRAVCE'!$K19*'Vypocty indexu'!G26*'Cenova nabidka Alternativni'!$F15</f>
        <v>0</v>
      </c>
      <c r="G94" s="541">
        <f>'NABIDKA DOPRAVCE'!$K19*'Vypocty indexu'!H26*'Cenova nabidka Alternativni'!$F15</f>
        <v>0</v>
      </c>
      <c r="H94" s="541">
        <f>'NABIDKA DOPRAVCE'!$K19*'Vypocty indexu'!I26*'Cenova nabidka Alternativni'!$F15</f>
        <v>0</v>
      </c>
      <c r="I94" s="541">
        <f>'NABIDKA DOPRAVCE'!$K19*'Vypocty indexu'!J26*'Cenova nabidka Alternativni'!$F15</f>
        <v>0</v>
      </c>
      <c r="J94" s="541">
        <f>'NABIDKA DOPRAVCE'!$K19*'Vypocty indexu'!K26*'Cenova nabidka Alternativni'!$F15</f>
        <v>0</v>
      </c>
      <c r="K94" s="541">
        <f>'NABIDKA DOPRAVCE'!$K19*'Vypocty indexu'!L26*'Cenova nabidka Alternativni'!$F15</f>
        <v>0</v>
      </c>
      <c r="L94" s="541">
        <f>'NABIDKA DOPRAVCE'!$K19*'Vypocty indexu'!M26*'Cenova nabidka Alternativni'!$F15</f>
        <v>0</v>
      </c>
      <c r="M94" s="541">
        <f>'NABIDKA DOPRAVCE'!$K19*'Vypocty indexu'!N26*'Cenova nabidka Alternativni'!$F15</f>
        <v>0</v>
      </c>
      <c r="N94" s="541">
        <f>'NABIDKA DOPRAVCE'!$K19*'Vypocty indexu'!O26*'Cenova nabidka Alternativni'!$F15</f>
        <v>0</v>
      </c>
    </row>
    <row r="95" spans="2:15" ht="12.75" customHeight="1">
      <c r="B95" s="538" t="s">
        <v>37</v>
      </c>
      <c r="C95" s="539" t="s">
        <v>57</v>
      </c>
      <c r="D95" s="540"/>
      <c r="E95" s="541">
        <f>'NABIDKA DOPRAVCE'!$K21*'Vypocty indexu'!F28*'Cenova nabidka Alternativni'!$F17</f>
        <v>0</v>
      </c>
      <c r="F95" s="541">
        <f>'NABIDKA DOPRAVCE'!$K21*'Vypocty indexu'!G28*'Cenova nabidka Alternativni'!$F17</f>
        <v>0</v>
      </c>
      <c r="G95" s="541">
        <f>'NABIDKA DOPRAVCE'!$K21*'Vypocty indexu'!H28*'Cenova nabidka Alternativni'!$F17</f>
        <v>0</v>
      </c>
      <c r="H95" s="541">
        <f>'NABIDKA DOPRAVCE'!$K21*'Vypocty indexu'!I28*'Cenova nabidka Alternativni'!$F17</f>
        <v>0</v>
      </c>
      <c r="I95" s="541">
        <f>'NABIDKA DOPRAVCE'!$K21*'Vypocty indexu'!J28*'Cenova nabidka Alternativni'!$F17</f>
        <v>0</v>
      </c>
      <c r="J95" s="541">
        <f>'NABIDKA DOPRAVCE'!$K21*'Vypocty indexu'!K28*'Cenova nabidka Alternativni'!$F17</f>
        <v>0</v>
      </c>
      <c r="K95" s="541">
        <f>'NABIDKA DOPRAVCE'!$K21*'Vypocty indexu'!L28*'Cenova nabidka Alternativni'!$F17</f>
        <v>0</v>
      </c>
      <c r="L95" s="541">
        <f>'NABIDKA DOPRAVCE'!$K21*'Vypocty indexu'!M28*'Cenova nabidka Alternativni'!$F17</f>
        <v>0</v>
      </c>
      <c r="M95" s="541">
        <f>'NABIDKA DOPRAVCE'!$K21*'Vypocty indexu'!N28*'Cenova nabidka Alternativni'!$F17</f>
        <v>0</v>
      </c>
      <c r="N95" s="541">
        <f>'NABIDKA DOPRAVCE'!$K21*'Vypocty indexu'!O28*'Cenova nabidka Alternativni'!$F17</f>
        <v>0</v>
      </c>
    </row>
    <row r="96" spans="2:15" ht="12.75"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sheetData>
  <sheetProtection algorithmName="SHA-512" hashValue="srUlHGegPHmyN/VVuTk+oOLFbYBHlaqNRmNAMssTs4nxmbvQgz2oyRTkmdvL3eQxmHujkjylATOnQwtat3WT+g==" saltValue="hMydiqPnGuExXplD+tUEYA==" spinCount="100000" sheet="1" formatRows="0"/>
  <conditionalFormatting sqref="E31:N31">
    <cfRule type="expression" dxfId="0" priority="1">
      <formula>OR(E31&lt;SH,E31&gt;HH)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2" max="16383" man="1"/>
    <brk id="6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19"/>
  <dimension ref="A1:O74"/>
  <sheetViews>
    <sheetView workbookViewId="0"/>
  </sheetViews>
  <sheetFormatPr defaultColWidth="0" defaultRowHeight="12.75" customHeight="1" zeroHeight="1"/>
  <cols>
    <col min="1" max="1" width="4.7109375" style="8" customWidth="1"/>
    <col min="2" max="2" width="9.140625" style="8" customWidth="1"/>
    <col min="3" max="3" width="22.140625" style="8" customWidth="1"/>
    <col min="4" max="4" width="16.85546875" style="8" customWidth="1"/>
    <col min="5" max="14" width="14.7109375" style="8" customWidth="1"/>
    <col min="15" max="15" width="4.7109375" style="87" customWidth="1"/>
    <col min="16" max="16384" width="9.140625" style="8" hidden="1"/>
  </cols>
  <sheetData>
    <row r="1" spans="2:15" s="9" customFormat="1">
      <c r="O1" s="49"/>
    </row>
    <row r="2" spans="2:15" s="9" customFormat="1">
      <c r="B2" s="10" t="s">
        <v>85</v>
      </c>
      <c r="O2" s="49"/>
    </row>
    <row r="3" spans="2:15" s="9" customFormat="1">
      <c r="E3" s="9" t="s">
        <v>68</v>
      </c>
      <c r="H3" s="9" t="s">
        <v>69</v>
      </c>
      <c r="K3" s="9" t="s">
        <v>70</v>
      </c>
      <c r="N3" s="9" t="s">
        <v>71</v>
      </c>
      <c r="O3" s="49"/>
    </row>
    <row r="4" spans="2:15" s="9" customFormat="1">
      <c r="B4" s="52" t="s">
        <v>32</v>
      </c>
      <c r="C4" s="52" t="s">
        <v>59</v>
      </c>
      <c r="D4" s="53"/>
      <c r="E4" s="72">
        <f>VR</f>
        <v>1</v>
      </c>
      <c r="F4" s="73">
        <f>E4+1</f>
        <v>2</v>
      </c>
      <c r="G4" s="73">
        <f t="shared" ref="G4:N4" si="0">F4+1</f>
        <v>3</v>
      </c>
      <c r="H4" s="74">
        <f t="shared" si="0"/>
        <v>4</v>
      </c>
      <c r="I4" s="74">
        <f t="shared" si="0"/>
        <v>5</v>
      </c>
      <c r="J4" s="74">
        <f t="shared" si="0"/>
        <v>6</v>
      </c>
      <c r="K4" s="75">
        <f t="shared" si="0"/>
        <v>7</v>
      </c>
      <c r="L4" s="75">
        <f t="shared" si="0"/>
        <v>8</v>
      </c>
      <c r="M4" s="75">
        <f t="shared" si="0"/>
        <v>9</v>
      </c>
      <c r="N4" s="57">
        <f t="shared" si="0"/>
        <v>10</v>
      </c>
      <c r="O4" s="49"/>
    </row>
    <row r="5" spans="2:15" s="9" customFormat="1">
      <c r="B5" s="55" t="s">
        <v>19</v>
      </c>
      <c r="C5" s="46" t="s">
        <v>50</v>
      </c>
      <c r="D5" s="47"/>
      <c r="E5" s="70"/>
      <c r="F5" s="70"/>
      <c r="G5" s="70"/>
      <c r="H5" s="70">
        <f>'Vypocty NAFTA'!H8*5%</f>
        <v>0</v>
      </c>
      <c r="I5" s="70">
        <f>'Vypocty NAFTA'!I8*5%</f>
        <v>0</v>
      </c>
      <c r="J5" s="70">
        <f>'Vypocty NAFTA'!J8*5%</f>
        <v>0</v>
      </c>
      <c r="K5" s="70">
        <f>'Vypocty NAFTA'!K8*-3%</f>
        <v>0</v>
      </c>
      <c r="L5" s="70">
        <f>'Vypocty NAFTA'!L8*-3%</f>
        <v>0</v>
      </c>
      <c r="M5" s="70">
        <f>'Vypocty NAFTA'!M8*-3%</f>
        <v>0</v>
      </c>
      <c r="N5" s="70"/>
      <c r="O5" s="49"/>
    </row>
    <row r="6" spans="2:15" s="9" customFormat="1">
      <c r="B6" s="55" t="s">
        <v>20</v>
      </c>
      <c r="C6" s="46" t="s">
        <v>51</v>
      </c>
      <c r="D6" s="47"/>
      <c r="E6" s="70"/>
      <c r="F6" s="70">
        <v>-1000000</v>
      </c>
      <c r="G6" s="70">
        <v>-1000000</v>
      </c>
      <c r="H6" s="70">
        <f>'Vypocty NAFTA'!H9*5%</f>
        <v>0</v>
      </c>
      <c r="I6" s="70">
        <f>'Vypocty NAFTA'!I9*5%</f>
        <v>0</v>
      </c>
      <c r="J6" s="70">
        <f>'Vypocty NAFTA'!J9*5%</f>
        <v>0</v>
      </c>
      <c r="K6" s="70">
        <f>'Vypocty NAFTA'!K9*-3%</f>
        <v>0</v>
      </c>
      <c r="L6" s="70">
        <f>'Vypocty NAFTA'!L9*-3%</f>
        <v>0</v>
      </c>
      <c r="M6" s="70">
        <f>'Vypocty NAFTA'!M9*-3%</f>
        <v>0</v>
      </c>
      <c r="N6" s="70"/>
      <c r="O6" s="49"/>
    </row>
    <row r="7" spans="2:15" s="9" customFormat="1">
      <c r="B7" s="55" t="s">
        <v>21</v>
      </c>
      <c r="C7" s="46" t="s">
        <v>52</v>
      </c>
      <c r="D7" s="47"/>
      <c r="E7" s="70"/>
      <c r="F7" s="70"/>
      <c r="G7" s="70"/>
      <c r="H7" s="70" t="e">
        <f>'Vypocty NAFTA'!#REF!*5%</f>
        <v>#REF!</v>
      </c>
      <c r="I7" s="70" t="e">
        <f>'Vypocty NAFTA'!#REF!*5%</f>
        <v>#REF!</v>
      </c>
      <c r="J7" s="70" t="e">
        <f>'Vypocty NAFTA'!#REF!*5%</f>
        <v>#REF!</v>
      </c>
      <c r="K7" s="70" t="e">
        <f>'Vypocty NAFTA'!#REF!*-3%</f>
        <v>#REF!</v>
      </c>
      <c r="L7" s="70" t="e">
        <f>'Vypocty NAFTA'!#REF!*-3%</f>
        <v>#REF!</v>
      </c>
      <c r="M7" s="70" t="e">
        <f>'Vypocty NAFTA'!#REF!*-3%</f>
        <v>#REF!</v>
      </c>
      <c r="N7" s="70"/>
      <c r="O7" s="49"/>
    </row>
    <row r="8" spans="2:15" s="9" customFormat="1">
      <c r="B8" s="55">
        <v>12</v>
      </c>
      <c r="C8" s="46" t="s">
        <v>5</v>
      </c>
      <c r="D8" s="47"/>
      <c r="E8" s="70"/>
      <c r="F8" s="70"/>
      <c r="G8" s="70"/>
      <c r="H8" s="70">
        <f>'Vypocty NAFTA'!H11*5%</f>
        <v>0</v>
      </c>
      <c r="I8" s="70">
        <f>'Vypocty NAFTA'!I11*5%</f>
        <v>0</v>
      </c>
      <c r="J8" s="70">
        <f>'Vypocty NAFTA'!J11*5%</f>
        <v>0</v>
      </c>
      <c r="K8" s="70">
        <f>'Vypocty NAFTA'!K11*-3%</f>
        <v>0</v>
      </c>
      <c r="L8" s="70">
        <f>'Vypocty NAFTA'!L11*-3%</f>
        <v>0</v>
      </c>
      <c r="M8" s="70">
        <f>'Vypocty NAFTA'!M11*-3%</f>
        <v>0</v>
      </c>
      <c r="N8" s="70"/>
      <c r="O8" s="49"/>
    </row>
    <row r="9" spans="2:15" s="9" customFormat="1">
      <c r="B9" s="55">
        <v>13</v>
      </c>
      <c r="C9" s="46" t="s">
        <v>6</v>
      </c>
      <c r="D9" s="47"/>
      <c r="E9" s="70"/>
      <c r="F9" s="70"/>
      <c r="G9" s="70"/>
      <c r="H9" s="70">
        <f>'Vypocty NAFTA'!H12*5%</f>
        <v>0</v>
      </c>
      <c r="I9" s="70">
        <f>'Vypocty NAFTA'!I12*5%</f>
        <v>0</v>
      </c>
      <c r="J9" s="70">
        <f>'Vypocty NAFTA'!J12*5%</f>
        <v>0</v>
      </c>
      <c r="K9" s="70">
        <f>'Vypocty NAFTA'!K12*-3%</f>
        <v>0</v>
      </c>
      <c r="L9" s="70">
        <f>'Vypocty NAFTA'!L12*-3%</f>
        <v>0</v>
      </c>
      <c r="M9" s="70">
        <f>'Vypocty NAFTA'!M12*-3%</f>
        <v>0</v>
      </c>
      <c r="N9" s="70"/>
      <c r="O9" s="49"/>
    </row>
    <row r="10" spans="2:15" s="9" customFormat="1">
      <c r="B10" s="55" t="s">
        <v>25</v>
      </c>
      <c r="C10" s="46" t="s">
        <v>53</v>
      </c>
      <c r="D10" s="47"/>
      <c r="E10" s="70"/>
      <c r="F10" s="70"/>
      <c r="G10" s="70"/>
      <c r="H10" s="70">
        <f>'Vypocty NAFTA'!H13*5%</f>
        <v>0</v>
      </c>
      <c r="I10" s="70">
        <f>'Vypocty NAFTA'!I13*5%</f>
        <v>0</v>
      </c>
      <c r="J10" s="70">
        <f>'Vypocty NAFTA'!J13*5%</f>
        <v>0</v>
      </c>
      <c r="K10" s="70">
        <f>'Vypocty NAFTA'!K13*-3%</f>
        <v>0</v>
      </c>
      <c r="L10" s="70">
        <f>'Vypocty NAFTA'!L13*-3%</f>
        <v>0</v>
      </c>
      <c r="M10" s="70">
        <f>'Vypocty NAFTA'!M13*-3%</f>
        <v>0</v>
      </c>
      <c r="N10" s="70"/>
      <c r="O10" s="49"/>
    </row>
    <row r="11" spans="2:15" s="9" customFormat="1">
      <c r="B11" s="55" t="s">
        <v>26</v>
      </c>
      <c r="C11" s="46" t="s">
        <v>54</v>
      </c>
      <c r="D11" s="47"/>
      <c r="E11" s="70"/>
      <c r="F11" s="70"/>
      <c r="G11" s="70"/>
      <c r="H11" s="70">
        <f>'Vypocty NAFTA'!H14*5%</f>
        <v>0</v>
      </c>
      <c r="I11" s="70">
        <f>'Vypocty NAFTA'!I14*5%</f>
        <v>0</v>
      </c>
      <c r="J11" s="70">
        <f>'Vypocty NAFTA'!J14*5%</f>
        <v>0</v>
      </c>
      <c r="K11" s="70">
        <f>'Vypocty NAFTA'!K14*-3%</f>
        <v>0</v>
      </c>
      <c r="L11" s="70">
        <f>'Vypocty NAFTA'!L14*-3%</f>
        <v>0</v>
      </c>
      <c r="M11" s="70">
        <f>'Vypocty NAFTA'!M14*-3%</f>
        <v>0</v>
      </c>
      <c r="N11" s="70"/>
      <c r="O11" s="49"/>
    </row>
    <row r="12" spans="2:15" s="9" customFormat="1">
      <c r="B12" s="55">
        <v>15</v>
      </c>
      <c r="C12" s="46" t="s">
        <v>39</v>
      </c>
      <c r="D12" s="47"/>
      <c r="E12" s="70"/>
      <c r="F12" s="70"/>
      <c r="G12" s="70"/>
      <c r="H12" s="70">
        <f>'Vypocty NAFTA'!H15*5%</f>
        <v>0</v>
      </c>
      <c r="I12" s="70">
        <f>'Vypocty NAFTA'!I15*5%</f>
        <v>0</v>
      </c>
      <c r="J12" s="70">
        <f>'Vypocty NAFTA'!J15*5%</f>
        <v>0</v>
      </c>
      <c r="K12" s="70">
        <f>'Vypocty NAFTA'!K15*-3%</f>
        <v>0</v>
      </c>
      <c r="L12" s="70">
        <f>'Vypocty NAFTA'!L15*-3%</f>
        <v>0</v>
      </c>
      <c r="M12" s="70">
        <f>'Vypocty NAFTA'!M15*-3%</f>
        <v>0</v>
      </c>
      <c r="N12" s="70"/>
      <c r="O12" s="49"/>
    </row>
    <row r="13" spans="2:15" s="9" customFormat="1">
      <c r="B13" s="55" t="s">
        <v>27</v>
      </c>
      <c r="C13" s="46" t="s">
        <v>55</v>
      </c>
      <c r="D13" s="47"/>
      <c r="E13" s="70"/>
      <c r="F13" s="70"/>
      <c r="G13" s="70"/>
      <c r="H13" s="70">
        <f>'Vypocty NAFTA'!H16*5%</f>
        <v>0</v>
      </c>
      <c r="I13" s="70">
        <f>'Vypocty NAFTA'!I16*5%</f>
        <v>0</v>
      </c>
      <c r="J13" s="70">
        <f>'Vypocty NAFTA'!J16*5%</f>
        <v>0</v>
      </c>
      <c r="K13" s="70">
        <f>'Vypocty NAFTA'!K16*-3%</f>
        <v>0</v>
      </c>
      <c r="L13" s="70">
        <f>'Vypocty NAFTA'!L16*-3%</f>
        <v>0</v>
      </c>
      <c r="M13" s="70">
        <f>'Vypocty NAFTA'!M16*-3%</f>
        <v>0</v>
      </c>
      <c r="N13" s="70"/>
      <c r="O13" s="49"/>
    </row>
    <row r="14" spans="2:15" s="9" customFormat="1">
      <c r="B14" s="55" t="s">
        <v>28</v>
      </c>
      <c r="C14" s="46" t="s">
        <v>56</v>
      </c>
      <c r="D14" s="47"/>
      <c r="E14" s="70"/>
      <c r="F14" s="70"/>
      <c r="G14" s="70"/>
      <c r="H14" s="70">
        <f>'Vypocty NAFTA'!H17*5%</f>
        <v>0</v>
      </c>
      <c r="I14" s="70">
        <f>'Vypocty NAFTA'!I17*5%</f>
        <v>0</v>
      </c>
      <c r="J14" s="70">
        <f>'Vypocty NAFTA'!J17*5%</f>
        <v>0</v>
      </c>
      <c r="K14" s="70">
        <f>'Vypocty NAFTA'!K17*-3%</f>
        <v>0</v>
      </c>
      <c r="L14" s="70">
        <f>'Vypocty NAFTA'!L17*-3%</f>
        <v>0</v>
      </c>
      <c r="M14" s="70">
        <f>'Vypocty NAFTA'!M17*-3%</f>
        <v>0</v>
      </c>
      <c r="N14" s="70"/>
      <c r="O14" s="49"/>
    </row>
    <row r="15" spans="2:15" s="9" customFormat="1">
      <c r="B15" s="55" t="s">
        <v>37</v>
      </c>
      <c r="C15" s="46" t="s">
        <v>57</v>
      </c>
      <c r="D15" s="47"/>
      <c r="E15" s="70"/>
      <c r="F15" s="70"/>
      <c r="G15" s="70"/>
      <c r="H15" s="70">
        <f>'Vypocty NAFTA'!H18*5%</f>
        <v>0</v>
      </c>
      <c r="I15" s="70">
        <f>'Vypocty NAFTA'!I18*5%</f>
        <v>0</v>
      </c>
      <c r="J15" s="70">
        <f>'Vypocty NAFTA'!J18*5%</f>
        <v>0</v>
      </c>
      <c r="K15" s="70">
        <f>'Vypocty NAFTA'!K18*-3%</f>
        <v>0</v>
      </c>
      <c r="L15" s="70">
        <f>'Vypocty NAFTA'!L18*-3%</f>
        <v>0</v>
      </c>
      <c r="M15" s="70">
        <f>'Vypocty NAFTA'!M18*-3%</f>
        <v>0</v>
      </c>
      <c r="N15" s="70"/>
      <c r="O15" s="49"/>
    </row>
    <row r="16" spans="2:15" s="9" customFormat="1">
      <c r="B16" s="55" t="s">
        <v>38</v>
      </c>
      <c r="C16" s="46" t="s">
        <v>58</v>
      </c>
      <c r="D16" s="47"/>
      <c r="E16" s="70"/>
      <c r="F16" s="70"/>
      <c r="G16" s="70"/>
      <c r="H16" s="70">
        <f>'Vypocty NAFTA'!H19*5%</f>
        <v>0</v>
      </c>
      <c r="I16" s="70">
        <f>'Vypocty NAFTA'!I19*5%</f>
        <v>0</v>
      </c>
      <c r="J16" s="70">
        <f>'Vypocty NAFTA'!J19*5%</f>
        <v>0</v>
      </c>
      <c r="K16" s="70">
        <f>'Vypocty NAFTA'!K19*-3%</f>
        <v>0</v>
      </c>
      <c r="L16" s="70">
        <f>'Vypocty NAFTA'!L19*-3%</f>
        <v>0</v>
      </c>
      <c r="M16" s="70">
        <f>'Vypocty NAFTA'!M19*-3%</f>
        <v>0</v>
      </c>
      <c r="N16" s="70"/>
      <c r="O16" s="49"/>
    </row>
    <row r="17" spans="1:15" s="9" customFormat="1">
      <c r="B17" s="55">
        <v>18</v>
      </c>
      <c r="C17" s="46" t="s">
        <v>10</v>
      </c>
      <c r="D17" s="47"/>
      <c r="E17" s="70"/>
      <c r="F17" s="70"/>
      <c r="G17" s="70"/>
      <c r="H17" s="70">
        <f>'Vypocty NAFTA'!H20*5%</f>
        <v>0</v>
      </c>
      <c r="I17" s="70">
        <f>'Vypocty NAFTA'!I20*5%</f>
        <v>0</v>
      </c>
      <c r="J17" s="70">
        <f>'Vypocty NAFTA'!J20*5%</f>
        <v>0</v>
      </c>
      <c r="K17" s="70">
        <f>'Vypocty NAFTA'!K20*-3%</f>
        <v>0</v>
      </c>
      <c r="L17" s="70">
        <f>'Vypocty NAFTA'!L20*-3%</f>
        <v>0</v>
      </c>
      <c r="M17" s="70">
        <f>'Vypocty NAFTA'!M20*-3%</f>
        <v>0</v>
      </c>
      <c r="N17" s="70"/>
      <c r="O17" s="49"/>
    </row>
    <row r="18" spans="1:15" s="9" customFormat="1">
      <c r="B18" s="55">
        <v>19</v>
      </c>
      <c r="C18" s="46" t="s">
        <v>11</v>
      </c>
      <c r="D18" s="47"/>
      <c r="E18" s="70"/>
      <c r="F18" s="70"/>
      <c r="G18" s="70"/>
      <c r="H18" s="70">
        <f>'Vypocty NAFTA'!H21*5%</f>
        <v>0</v>
      </c>
      <c r="I18" s="70">
        <f>'Vypocty NAFTA'!I21*5%</f>
        <v>0</v>
      </c>
      <c r="J18" s="70">
        <f>'Vypocty NAFTA'!J21*5%</f>
        <v>0</v>
      </c>
      <c r="K18" s="70">
        <f>'Vypocty NAFTA'!K21*-3%</f>
        <v>0</v>
      </c>
      <c r="L18" s="70">
        <f>'Vypocty NAFTA'!L21*-3%</f>
        <v>0</v>
      </c>
      <c r="M18" s="70">
        <f>'Vypocty NAFTA'!M21*-3%</f>
        <v>0</v>
      </c>
      <c r="N18" s="70"/>
      <c r="O18" s="49"/>
    </row>
    <row r="19" spans="1:15" s="9" customFormat="1">
      <c r="B19" s="55">
        <v>20</v>
      </c>
      <c r="C19" s="46" t="s">
        <v>12</v>
      </c>
      <c r="D19" s="47"/>
      <c r="E19" s="70"/>
      <c r="F19" s="70"/>
      <c r="G19" s="70"/>
      <c r="H19" s="70">
        <f>'Vypocty NAFTA'!H22*5%</f>
        <v>0</v>
      </c>
      <c r="I19" s="70">
        <f>'Vypocty NAFTA'!I22*5%</f>
        <v>0</v>
      </c>
      <c r="J19" s="70">
        <f>'Vypocty NAFTA'!J22*5%</f>
        <v>0</v>
      </c>
      <c r="K19" s="70">
        <f>'Vypocty NAFTA'!K22*-3%</f>
        <v>0</v>
      </c>
      <c r="L19" s="70">
        <f>'Vypocty NAFTA'!L22*-3%</f>
        <v>0</v>
      </c>
      <c r="M19" s="70">
        <f>'Vypocty NAFTA'!M22*-3%</f>
        <v>0</v>
      </c>
      <c r="N19" s="70"/>
      <c r="O19" s="49"/>
    </row>
    <row r="20" spans="1:15" s="9" customFormat="1">
      <c r="B20" s="55">
        <v>21</v>
      </c>
      <c r="C20" s="46" t="s">
        <v>13</v>
      </c>
      <c r="D20" s="47"/>
      <c r="E20" s="70"/>
      <c r="F20" s="70"/>
      <c r="G20" s="70"/>
      <c r="H20" s="70">
        <f>'Vypocty NAFTA'!H23*5%</f>
        <v>0</v>
      </c>
      <c r="I20" s="70">
        <f>'Vypocty NAFTA'!I23*5%</f>
        <v>0</v>
      </c>
      <c r="J20" s="70">
        <f>'Vypocty NAFTA'!J23*5%</f>
        <v>0</v>
      </c>
      <c r="K20" s="70">
        <f>'Vypocty NAFTA'!K23*-3%</f>
        <v>0</v>
      </c>
      <c r="L20" s="70">
        <f>'Vypocty NAFTA'!L23*-3%</f>
        <v>0</v>
      </c>
      <c r="M20" s="70">
        <f>'Vypocty NAFTA'!M23*-3%</f>
        <v>0</v>
      </c>
      <c r="N20" s="70"/>
      <c r="O20" s="49"/>
    </row>
    <row r="21" spans="1:15" s="9" customFormat="1">
      <c r="B21" s="55">
        <v>22</v>
      </c>
      <c r="C21" s="46" t="s">
        <v>14</v>
      </c>
      <c r="D21" s="47"/>
      <c r="E21" s="70"/>
      <c r="F21" s="70"/>
      <c r="G21" s="70"/>
      <c r="H21" s="70">
        <f>'Vypocty NAFTA'!H24*5%</f>
        <v>0</v>
      </c>
      <c r="I21" s="70">
        <f>'Vypocty NAFTA'!I24*5%</f>
        <v>0</v>
      </c>
      <c r="J21" s="70">
        <f>'Vypocty NAFTA'!J24*5%</f>
        <v>0</v>
      </c>
      <c r="K21" s="70">
        <f>'Vypocty NAFTA'!K24*-3%</f>
        <v>0</v>
      </c>
      <c r="L21" s="70">
        <f>'Vypocty NAFTA'!L24*-3%</f>
        <v>0</v>
      </c>
      <c r="M21" s="70">
        <f>'Vypocty NAFTA'!M24*-3%</f>
        <v>0</v>
      </c>
      <c r="N21" s="70"/>
      <c r="O21" s="49"/>
    </row>
    <row r="22" spans="1:15" s="9" customFormat="1">
      <c r="B22" s="55">
        <v>23</v>
      </c>
      <c r="C22" s="46" t="s">
        <v>15</v>
      </c>
      <c r="D22" s="47"/>
      <c r="E22" s="70"/>
      <c r="F22" s="70"/>
      <c r="G22" s="70"/>
      <c r="H22" s="70">
        <f>'Vypocty NAFTA'!H25*5%</f>
        <v>0</v>
      </c>
      <c r="I22" s="70">
        <f>'Vypocty NAFTA'!I25*5%</f>
        <v>0</v>
      </c>
      <c r="J22" s="70">
        <f>'Vypocty NAFTA'!J25*5%</f>
        <v>0</v>
      </c>
      <c r="K22" s="70">
        <f>'Vypocty NAFTA'!K25*-3%</f>
        <v>0</v>
      </c>
      <c r="L22" s="70">
        <f>'Vypocty NAFTA'!L25*-3%</f>
        <v>0</v>
      </c>
      <c r="M22" s="70">
        <f>'Vypocty NAFTA'!M25*-3%</f>
        <v>0</v>
      </c>
      <c r="N22" s="70"/>
      <c r="O22" s="49"/>
    </row>
    <row r="23" spans="1:15" s="9" customFormat="1">
      <c r="B23" s="55">
        <v>24</v>
      </c>
      <c r="C23" s="46" t="s">
        <v>16</v>
      </c>
      <c r="D23" s="47"/>
      <c r="E23" s="70"/>
      <c r="F23" s="70"/>
      <c r="G23" s="70"/>
      <c r="H23" s="70">
        <f>'Vypocty NAFTA'!H26*5%</f>
        <v>0</v>
      </c>
      <c r="I23" s="70">
        <f>'Vypocty NAFTA'!I26*5%</f>
        <v>0</v>
      </c>
      <c r="J23" s="70">
        <f>'Vypocty NAFTA'!J26*5%</f>
        <v>0</v>
      </c>
      <c r="K23" s="70">
        <f>'Vypocty NAFTA'!K26*-3%</f>
        <v>0</v>
      </c>
      <c r="L23" s="70">
        <f>'Vypocty NAFTA'!L26*-3%</f>
        <v>0</v>
      </c>
      <c r="M23" s="70">
        <f>'Vypocty NAFTA'!M26*-3%</f>
        <v>0</v>
      </c>
      <c r="N23" s="70"/>
      <c r="O23" s="49"/>
    </row>
    <row r="24" spans="1:15" s="9" customFormat="1">
      <c r="B24" s="55">
        <v>25</v>
      </c>
      <c r="C24" s="46" t="s">
        <v>17</v>
      </c>
      <c r="D24" s="47"/>
      <c r="E24" s="70"/>
      <c r="F24" s="70"/>
      <c r="G24" s="70"/>
      <c r="H24" s="70">
        <f>'Vypocty NAFTA'!H27*5%</f>
        <v>0</v>
      </c>
      <c r="I24" s="70">
        <f>'Vypocty NAFTA'!I27*5%</f>
        <v>0</v>
      </c>
      <c r="J24" s="70">
        <f>'Vypocty NAFTA'!J27*5%</f>
        <v>0</v>
      </c>
      <c r="K24" s="70">
        <f>'Vypocty NAFTA'!K27*-3%</f>
        <v>0</v>
      </c>
      <c r="L24" s="70">
        <f>'Vypocty NAFTA'!L27*-3%</f>
        <v>0</v>
      </c>
      <c r="M24" s="70">
        <f>'Vypocty NAFTA'!M27*-3%</f>
        <v>0</v>
      </c>
      <c r="N24" s="70"/>
      <c r="O24" s="49"/>
    </row>
    <row r="25" spans="1:15" s="9" customFormat="1">
      <c r="B25" s="66"/>
      <c r="C25" s="46" t="s">
        <v>78</v>
      </c>
      <c r="D25" s="47"/>
      <c r="E25" s="70"/>
      <c r="F25" s="70"/>
      <c r="G25" s="70"/>
      <c r="H25" s="70">
        <f>'Vypocty NAFTA'!H29*5%</f>
        <v>0</v>
      </c>
      <c r="I25" s="70">
        <f>'Vypocty NAFTA'!I29*5%</f>
        <v>0</v>
      </c>
      <c r="J25" s="70">
        <f>'Vypocty NAFTA'!J29*5%</f>
        <v>0</v>
      </c>
      <c r="K25" s="70">
        <f>'Vypocty NAFTA'!K29*-3%</f>
        <v>0</v>
      </c>
      <c r="L25" s="70">
        <f>'Vypocty NAFTA'!L29*-3%</f>
        <v>0</v>
      </c>
      <c r="M25" s="70">
        <f>'Vypocty NAFTA'!M29*-3%</f>
        <v>0</v>
      </c>
      <c r="N25" s="70"/>
      <c r="O25" s="49"/>
    </row>
    <row r="26" spans="1:15" ht="12.75" customHeight="1">
      <c r="A26" s="9"/>
      <c r="B26" s="9"/>
      <c r="C26" s="9"/>
      <c r="D26" s="9"/>
      <c r="E26" s="9"/>
      <c r="F26" s="9"/>
      <c r="G26" s="9"/>
      <c r="H26" s="9"/>
      <c r="I26" s="9"/>
      <c r="J26" s="9"/>
      <c r="K26" s="9"/>
      <c r="L26" s="9"/>
      <c r="M26" s="9"/>
      <c r="N26" s="9"/>
      <c r="O26" s="49"/>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I32"/>
  <sheetViews>
    <sheetView tabSelected="1"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9"/>
      <c r="B1" s="9"/>
      <c r="C1" s="9"/>
      <c r="D1" s="9"/>
      <c r="E1" s="9"/>
      <c r="F1" s="9"/>
      <c r="G1" s="9"/>
      <c r="H1" s="9"/>
      <c r="I1" s="9"/>
    </row>
    <row r="2" spans="1:9">
      <c r="A2" s="9"/>
      <c r="B2" s="10" t="s">
        <v>236</v>
      </c>
      <c r="C2" s="9"/>
      <c r="D2" s="9"/>
      <c r="E2" s="9"/>
      <c r="F2" s="9"/>
      <c r="G2" s="9"/>
      <c r="H2" s="9"/>
      <c r="I2" s="9"/>
    </row>
    <row r="3" spans="1:9">
      <c r="A3" s="9"/>
      <c r="B3" s="9"/>
      <c r="C3" s="9"/>
      <c r="D3" s="9"/>
      <c r="E3" s="9"/>
      <c r="F3" s="9"/>
      <c r="G3" s="9"/>
      <c r="H3" s="9"/>
      <c r="I3" s="9"/>
    </row>
    <row r="4" spans="1:9">
      <c r="A4" s="9"/>
      <c r="B4" s="651" t="s">
        <v>237</v>
      </c>
      <c r="C4" s="652"/>
      <c r="D4" s="652"/>
      <c r="E4" s="652"/>
      <c r="F4" s="652"/>
      <c r="G4" s="652"/>
      <c r="H4" s="653"/>
      <c r="I4" s="9"/>
    </row>
    <row r="5" spans="1:9">
      <c r="A5" s="9"/>
      <c r="B5" s="654"/>
      <c r="C5" s="655"/>
      <c r="D5" s="655"/>
      <c r="E5" s="655"/>
      <c r="F5" s="655"/>
      <c r="G5" s="655"/>
      <c r="H5" s="656"/>
      <c r="I5" s="9"/>
    </row>
    <row r="6" spans="1:9">
      <c r="A6" s="9"/>
      <c r="B6" s="654"/>
      <c r="C6" s="655"/>
      <c r="D6" s="655"/>
      <c r="E6" s="655"/>
      <c r="F6" s="655"/>
      <c r="G6" s="655"/>
      <c r="H6" s="656"/>
      <c r="I6" s="9"/>
    </row>
    <row r="7" spans="1:9">
      <c r="A7" s="9"/>
      <c r="B7" s="657"/>
      <c r="C7" s="658"/>
      <c r="D7" s="658"/>
      <c r="E7" s="658"/>
      <c r="F7" s="658"/>
      <c r="G7" s="658"/>
      <c r="H7" s="659"/>
      <c r="I7" s="9"/>
    </row>
    <row r="8" spans="1:9">
      <c r="A8" s="9"/>
      <c r="B8" s="9"/>
      <c r="C8" s="9"/>
      <c r="D8" s="9"/>
      <c r="E8" s="9"/>
      <c r="F8" s="9"/>
      <c r="G8" s="9"/>
      <c r="H8" s="9"/>
      <c r="I8" s="9"/>
    </row>
    <row r="9" spans="1:9">
      <c r="A9" s="9"/>
      <c r="B9" s="10" t="s">
        <v>273</v>
      </c>
      <c r="C9" s="9"/>
      <c r="D9" s="9"/>
      <c r="E9" s="9"/>
      <c r="F9" s="9"/>
      <c r="G9" s="9"/>
      <c r="H9" s="9"/>
      <c r="I9" s="9"/>
    </row>
    <row r="10" spans="1:9">
      <c r="A10" s="9"/>
      <c r="C10" s="9"/>
      <c r="D10" s="9"/>
      <c r="E10" s="9"/>
      <c r="F10" s="9"/>
      <c r="G10" s="9"/>
      <c r="H10" s="9"/>
      <c r="I10" s="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mergeCells count="1">
    <mergeCell ref="B4: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sheetPr>
  <dimension ref="A1:AO97"/>
  <sheetViews>
    <sheetView zoomScaleNormal="100" zoomScaleSheetLayoutView="100" workbookViewId="0"/>
  </sheetViews>
  <sheetFormatPr defaultColWidth="0" defaultRowHeight="0" customHeight="1" zeroHeight="1"/>
  <cols>
    <col min="1" max="1" width="4.7109375" style="411" customWidth="1"/>
    <col min="2" max="2" width="6.7109375" style="411" customWidth="1"/>
    <col min="3" max="3" width="34" style="411" customWidth="1"/>
    <col min="4" max="4" width="13.42578125" style="411" bestFit="1" customWidth="1"/>
    <col min="5" max="6" width="11.7109375" style="411" customWidth="1"/>
    <col min="7" max="9" width="11.7109375" style="416" customWidth="1"/>
    <col min="10" max="14" width="11.7109375" style="411" customWidth="1"/>
    <col min="15" max="15" width="4.7109375" style="411" customWidth="1"/>
    <col min="16" max="17" width="9.140625" style="411" hidden="1" customWidth="1"/>
    <col min="18" max="41" width="0" style="411" hidden="1" customWidth="1"/>
    <col min="42" max="16384" width="9.140625" style="411" hidden="1"/>
  </cols>
  <sheetData>
    <row r="1" spans="1:15" s="315" customFormat="1" ht="12.75">
      <c r="A1" s="311"/>
      <c r="B1" s="311"/>
      <c r="C1" s="311"/>
      <c r="D1" s="311"/>
      <c r="E1" s="311"/>
      <c r="F1" s="311"/>
      <c r="G1" s="346"/>
      <c r="H1" s="346"/>
      <c r="I1" s="346"/>
      <c r="J1" s="311"/>
      <c r="K1" s="311"/>
      <c r="L1" s="311"/>
      <c r="M1" s="311"/>
      <c r="N1" s="311"/>
      <c r="O1" s="311"/>
    </row>
    <row r="2" spans="1:15" s="315" customFormat="1" ht="12.75">
      <c r="A2" s="311"/>
      <c r="B2" s="347" t="s">
        <v>264</v>
      </c>
      <c r="C2" s="347"/>
      <c r="D2" s="311"/>
      <c r="E2" s="311"/>
      <c r="F2" s="311"/>
      <c r="G2" s="346"/>
      <c r="H2" s="346"/>
      <c r="I2" s="346"/>
      <c r="J2" s="311"/>
      <c r="K2" s="348" t="s">
        <v>210</v>
      </c>
      <c r="L2" s="349"/>
      <c r="M2" s="349"/>
      <c r="N2" s="346"/>
      <c r="O2" s="311"/>
    </row>
    <row r="3" spans="1:15" s="315" customFormat="1" ht="12.75">
      <c r="A3" s="311"/>
      <c r="B3" s="347"/>
      <c r="C3" s="347"/>
      <c r="D3" s="311"/>
      <c r="E3" s="347"/>
      <c r="F3" s="311"/>
      <c r="G3" s="346"/>
      <c r="H3" s="346"/>
      <c r="I3" s="346"/>
      <c r="J3" s="311"/>
      <c r="K3" s="348" t="s">
        <v>211</v>
      </c>
      <c r="L3" s="349"/>
      <c r="M3" s="349"/>
      <c r="N3" s="311"/>
      <c r="O3" s="311"/>
    </row>
    <row r="4" spans="1:15" s="315" customFormat="1" ht="12.75">
      <c r="A4" s="311"/>
      <c r="B4" s="347" t="s">
        <v>46</v>
      </c>
      <c r="C4" s="311"/>
      <c r="D4" s="311"/>
      <c r="E4" s="311"/>
      <c r="F4" s="311"/>
      <c r="G4" s="311"/>
      <c r="H4" s="311"/>
      <c r="I4" s="311"/>
      <c r="J4" s="311"/>
      <c r="K4" s="311"/>
      <c r="L4" s="311"/>
      <c r="M4" s="311"/>
      <c r="N4" s="311"/>
      <c r="O4" s="311"/>
    </row>
    <row r="5" spans="1:15" s="315" customFormat="1" ht="12.75">
      <c r="A5" s="311"/>
      <c r="B5" s="313"/>
      <c r="C5" s="313"/>
      <c r="D5" s="313"/>
      <c r="E5" s="313"/>
      <c r="F5" s="313"/>
      <c r="G5" s="313"/>
      <c r="H5" s="313"/>
      <c r="I5" s="313"/>
      <c r="J5" s="311"/>
      <c r="K5" s="311"/>
      <c r="L5" s="311"/>
      <c r="M5" s="311"/>
      <c r="N5" s="311"/>
      <c r="O5" s="311"/>
    </row>
    <row r="6" spans="1:15" s="315" customFormat="1" ht="12.75">
      <c r="A6" s="311"/>
      <c r="B6" s="313" t="s">
        <v>266</v>
      </c>
      <c r="C6" s="316"/>
      <c r="D6" s="313"/>
      <c r="E6" s="313"/>
      <c r="F6" s="313"/>
      <c r="G6" s="313"/>
      <c r="H6" s="350">
        <v>2020</v>
      </c>
      <c r="I6" s="313"/>
      <c r="J6" s="311"/>
      <c r="K6" s="311"/>
      <c r="L6" s="311"/>
      <c r="M6" s="311"/>
      <c r="N6" s="311"/>
      <c r="O6" s="311"/>
    </row>
    <row r="7" spans="1:15" s="315" customFormat="1" ht="12.75">
      <c r="A7" s="311"/>
      <c r="B7" s="351" t="s">
        <v>176</v>
      </c>
      <c r="C7" s="351"/>
      <c r="D7" s="351"/>
      <c r="E7" s="351"/>
      <c r="F7" s="351"/>
      <c r="G7" s="351"/>
      <c r="H7" s="351">
        <v>1</v>
      </c>
      <c r="I7" s="313"/>
      <c r="J7" s="311"/>
      <c r="K7" s="311"/>
      <c r="L7" s="311"/>
      <c r="M7" s="311"/>
      <c r="N7" s="311"/>
      <c r="O7" s="311"/>
    </row>
    <row r="8" spans="1:15" s="315" customFormat="1" ht="12.75">
      <c r="A8" s="311"/>
      <c r="B8" s="316" t="s">
        <v>63</v>
      </c>
      <c r="C8" s="313"/>
      <c r="D8" s="313"/>
      <c r="E8" s="313"/>
      <c r="F8" s="352">
        <v>-0.05</v>
      </c>
      <c r="G8" s="353" t="s">
        <v>64</v>
      </c>
      <c r="H8" s="352">
        <v>0.05</v>
      </c>
      <c r="I8" s="313"/>
      <c r="J8" s="311"/>
      <c r="K8" s="311"/>
      <c r="L8" s="311"/>
      <c r="M8" s="311"/>
      <c r="N8" s="311"/>
      <c r="O8" s="311"/>
    </row>
    <row r="9" spans="1:15" s="315" customFormat="1" ht="12.75">
      <c r="A9" s="311"/>
      <c r="B9" s="313"/>
      <c r="C9" s="313"/>
      <c r="D9" s="313"/>
      <c r="E9" s="313"/>
      <c r="F9" s="313"/>
      <c r="G9" s="313"/>
      <c r="H9" s="313"/>
      <c r="I9" s="313"/>
      <c r="J9" s="311"/>
      <c r="K9" s="311"/>
      <c r="L9" s="311"/>
      <c r="M9" s="311"/>
      <c r="N9" s="311"/>
      <c r="O9" s="311"/>
    </row>
    <row r="10" spans="1:15" s="315" customFormat="1" ht="12.75">
      <c r="A10" s="311"/>
      <c r="B10" s="313" t="s">
        <v>177</v>
      </c>
      <c r="C10" s="313"/>
      <c r="D10" s="313"/>
      <c r="E10" s="313"/>
      <c r="F10" s="313"/>
      <c r="G10" s="313"/>
      <c r="H10" s="354">
        <v>2014548</v>
      </c>
      <c r="I10" s="313"/>
      <c r="J10" s="311"/>
      <c r="K10" s="311"/>
      <c r="L10" s="311"/>
      <c r="M10" s="311"/>
      <c r="N10" s="311"/>
      <c r="O10" s="311"/>
    </row>
    <row r="11" spans="1:15" s="315" customFormat="1" ht="12.75">
      <c r="A11" s="311"/>
      <c r="B11" s="313"/>
      <c r="C11" s="313"/>
      <c r="D11" s="313"/>
      <c r="E11" s="313"/>
      <c r="F11" s="313"/>
      <c r="G11" s="313"/>
      <c r="H11" s="313"/>
      <c r="I11" s="313"/>
      <c r="J11" s="311"/>
      <c r="K11" s="311"/>
      <c r="L11" s="311"/>
      <c r="M11" s="311"/>
      <c r="N11" s="311"/>
      <c r="O11" s="311"/>
    </row>
    <row r="12" spans="1:15" s="315" customFormat="1" ht="12.75">
      <c r="A12" s="311"/>
      <c r="B12" s="313" t="s">
        <v>178</v>
      </c>
      <c r="C12" s="313"/>
      <c r="D12" s="313"/>
      <c r="E12" s="313"/>
      <c r="F12" s="313"/>
      <c r="G12" s="313"/>
      <c r="H12" s="355"/>
      <c r="I12" s="313"/>
      <c r="J12" s="311"/>
      <c r="K12" s="311"/>
      <c r="L12" s="311"/>
      <c r="M12" s="311"/>
      <c r="N12" s="311"/>
      <c r="O12" s="311"/>
    </row>
    <row r="13" spans="1:15" s="315" customFormat="1" ht="12.75">
      <c r="A13" s="311"/>
      <c r="B13" s="313"/>
      <c r="C13" s="313"/>
      <c r="D13" s="313"/>
      <c r="E13" s="355" t="s">
        <v>101</v>
      </c>
      <c r="F13" s="313" t="s">
        <v>108</v>
      </c>
      <c r="G13" s="313"/>
      <c r="H13" s="356">
        <v>37</v>
      </c>
      <c r="I13" s="313"/>
      <c r="J13" s="311"/>
      <c r="K13" s="311"/>
      <c r="L13" s="311"/>
      <c r="M13" s="311"/>
      <c r="N13" s="311"/>
      <c r="O13" s="311"/>
    </row>
    <row r="14" spans="1:15" s="315" customFormat="1" ht="12.75">
      <c r="A14" s="311"/>
      <c r="B14" s="313"/>
      <c r="C14" s="313"/>
      <c r="D14" s="313"/>
      <c r="E14" s="313"/>
      <c r="F14" s="313" t="s">
        <v>238</v>
      </c>
      <c r="G14" s="313"/>
      <c r="H14" s="356">
        <v>37</v>
      </c>
      <c r="I14" s="313"/>
      <c r="J14" s="311"/>
      <c r="K14" s="311"/>
      <c r="L14" s="311"/>
      <c r="M14" s="311"/>
      <c r="N14" s="311"/>
      <c r="O14" s="311"/>
    </row>
    <row r="15" spans="1:15" s="315" customFormat="1" ht="12.75">
      <c r="A15" s="311"/>
      <c r="B15" s="312"/>
      <c r="C15" s="313"/>
      <c r="D15" s="313"/>
      <c r="E15" s="313"/>
      <c r="F15" s="313"/>
      <c r="G15" s="313"/>
      <c r="H15" s="314"/>
      <c r="I15" s="313"/>
      <c r="J15" s="311"/>
      <c r="K15" s="311"/>
      <c r="L15" s="311"/>
      <c r="M15" s="311"/>
      <c r="N15" s="311"/>
      <c r="O15" s="311"/>
    </row>
    <row r="16" spans="1:15" s="315" customFormat="1" ht="12.75">
      <c r="A16" s="311"/>
      <c r="B16" s="316" t="s">
        <v>105</v>
      </c>
      <c r="C16" s="313"/>
      <c r="D16" s="313"/>
      <c r="E16" s="313"/>
      <c r="F16" s="313"/>
      <c r="G16" s="313"/>
      <c r="H16" s="313"/>
      <c r="I16" s="313"/>
      <c r="J16" s="311"/>
      <c r="K16" s="311"/>
      <c r="L16" s="311"/>
      <c r="M16" s="311"/>
      <c r="N16" s="311"/>
      <c r="O16" s="311"/>
    </row>
    <row r="17" spans="1:15" s="315" customFormat="1" ht="12.75">
      <c r="A17" s="311"/>
      <c r="B17" s="316" t="s">
        <v>106</v>
      </c>
      <c r="C17" s="313"/>
      <c r="D17" s="313"/>
      <c r="E17" s="313"/>
      <c r="F17" s="313"/>
      <c r="G17" s="313"/>
      <c r="H17" s="357">
        <v>0.01</v>
      </c>
      <c r="I17" s="313"/>
      <c r="J17" s="311"/>
      <c r="K17" s="311"/>
      <c r="L17" s="311"/>
      <c r="M17" s="311"/>
      <c r="N17" s="311"/>
      <c r="O17" s="311"/>
    </row>
    <row r="18" spans="1:15" s="315" customFormat="1" ht="12.75">
      <c r="A18" s="311"/>
      <c r="B18" s="316"/>
      <c r="C18" s="313"/>
      <c r="D18" s="313"/>
      <c r="E18" s="313"/>
      <c r="F18" s="313"/>
      <c r="G18" s="313"/>
      <c r="H18" s="313"/>
      <c r="I18" s="313"/>
      <c r="J18" s="311"/>
      <c r="K18" s="311"/>
      <c r="L18" s="311"/>
      <c r="M18" s="311"/>
      <c r="N18" s="311"/>
      <c r="O18" s="311"/>
    </row>
    <row r="19" spans="1:15" s="315" customFormat="1" ht="12.75">
      <c r="A19" s="311"/>
      <c r="B19" s="316" t="s">
        <v>254</v>
      </c>
      <c r="C19" s="313"/>
      <c r="D19" s="313"/>
      <c r="E19" s="313"/>
      <c r="F19" s="313"/>
      <c r="G19" s="313"/>
      <c r="H19" s="449">
        <v>0.25</v>
      </c>
      <c r="I19" s="313"/>
      <c r="J19" s="311"/>
      <c r="K19" s="311"/>
      <c r="L19" s="311"/>
      <c r="M19" s="311"/>
      <c r="N19" s="311"/>
      <c r="O19" s="311"/>
    </row>
    <row r="20" spans="1:15" s="315" customFormat="1" ht="12.75">
      <c r="A20" s="311"/>
      <c r="B20" s="316"/>
      <c r="C20" s="313"/>
      <c r="D20" s="313"/>
      <c r="E20" s="313"/>
      <c r="F20" s="313"/>
      <c r="G20" s="313"/>
      <c r="H20" s="358"/>
      <c r="I20" s="313"/>
      <c r="J20" s="311"/>
      <c r="K20" s="311"/>
      <c r="L20" s="311"/>
      <c r="M20" s="311"/>
      <c r="N20" s="311"/>
      <c r="O20" s="311"/>
    </row>
    <row r="21" spans="1:15" s="315" customFormat="1" ht="12.75">
      <c r="A21" s="311"/>
      <c r="B21" s="359"/>
      <c r="C21" s="311"/>
      <c r="D21" s="311"/>
      <c r="E21" s="311"/>
      <c r="F21" s="311"/>
      <c r="G21" s="311"/>
      <c r="H21" s="360"/>
      <c r="I21" s="311"/>
      <c r="J21" s="311"/>
      <c r="K21" s="311"/>
      <c r="L21" s="311"/>
      <c r="M21" s="311"/>
      <c r="N21" s="311"/>
      <c r="O21" s="311"/>
    </row>
    <row r="22" spans="1:15" s="315" customFormat="1" ht="12.75">
      <c r="A22" s="311"/>
      <c r="B22" s="347" t="s">
        <v>212</v>
      </c>
      <c r="C22" s="347"/>
      <c r="D22" s="311"/>
      <c r="E22" s="347"/>
      <c r="F22" s="311"/>
      <c r="G22" s="346"/>
      <c r="H22" s="346"/>
      <c r="I22" s="346"/>
      <c r="J22" s="311"/>
      <c r="K22" s="347"/>
      <c r="L22" s="311"/>
      <c r="M22" s="311"/>
      <c r="N22" s="311"/>
      <c r="O22" s="311"/>
    </row>
    <row r="23" spans="1:15" s="315" customFormat="1" ht="13.5" thickBot="1">
      <c r="A23" s="311"/>
      <c r="B23" s="347"/>
      <c r="C23" s="347"/>
      <c r="D23" s="311"/>
      <c r="E23" s="347"/>
      <c r="F23" s="311"/>
      <c r="G23" s="346"/>
      <c r="H23" s="346"/>
      <c r="I23" s="346"/>
      <c r="J23" s="311"/>
      <c r="K23" s="347"/>
      <c r="L23" s="311"/>
      <c r="M23" s="311"/>
      <c r="N23" s="311"/>
      <c r="O23" s="311"/>
    </row>
    <row r="24" spans="1:15" s="315" customFormat="1" ht="12.75">
      <c r="A24" s="311"/>
      <c r="B24" s="723" t="s">
        <v>32</v>
      </c>
      <c r="C24" s="725" t="s">
        <v>33</v>
      </c>
      <c r="D24" s="726"/>
      <c r="E24" s="729" t="s">
        <v>35</v>
      </c>
      <c r="F24" s="729" t="s">
        <v>34</v>
      </c>
      <c r="G24" s="720" t="s">
        <v>213</v>
      </c>
      <c r="H24" s="720" t="s">
        <v>95</v>
      </c>
      <c r="I24" s="712" t="s">
        <v>96</v>
      </c>
      <c r="J24" s="311"/>
      <c r="K24" s="311"/>
      <c r="L24" s="311"/>
      <c r="M24" s="311"/>
      <c r="N24" s="311"/>
      <c r="O24" s="311"/>
    </row>
    <row r="25" spans="1:15" s="362" customFormat="1" ht="25.5" customHeight="1">
      <c r="A25" s="361"/>
      <c r="B25" s="724"/>
      <c r="C25" s="727"/>
      <c r="D25" s="728"/>
      <c r="E25" s="721"/>
      <c r="F25" s="721"/>
      <c r="G25" s="721"/>
      <c r="H25" s="721"/>
      <c r="I25" s="713"/>
      <c r="J25" s="311"/>
      <c r="K25" s="311"/>
      <c r="L25" s="311"/>
      <c r="M25" s="311"/>
      <c r="N25" s="361"/>
      <c r="O25" s="361"/>
    </row>
    <row r="26" spans="1:15" s="368" customFormat="1" ht="13.5" thickBot="1">
      <c r="A26" s="363"/>
      <c r="B26" s="364"/>
      <c r="C26" s="714"/>
      <c r="D26" s="715"/>
      <c r="E26" s="365"/>
      <c r="F26" s="365"/>
      <c r="G26" s="366" t="s">
        <v>36</v>
      </c>
      <c r="H26" s="366" t="s">
        <v>36</v>
      </c>
      <c r="I26" s="367" t="s">
        <v>36</v>
      </c>
      <c r="J26" s="311"/>
      <c r="K26" s="311"/>
      <c r="L26" s="311"/>
      <c r="M26" s="311"/>
      <c r="N26" s="363"/>
      <c r="O26" s="363"/>
    </row>
    <row r="27" spans="1:15" s="315" customFormat="1" ht="13.5" thickTop="1">
      <c r="A27" s="311"/>
      <c r="B27" s="369">
        <v>11</v>
      </c>
      <c r="C27" s="716" t="s">
        <v>110</v>
      </c>
      <c r="D27" s="717"/>
      <c r="E27" s="370" t="s">
        <v>19</v>
      </c>
      <c r="F27" s="371" t="s">
        <v>108</v>
      </c>
      <c r="G27" s="381"/>
      <c r="H27" s="381"/>
      <c r="I27" s="464">
        <v>0</v>
      </c>
      <c r="J27" s="311"/>
      <c r="K27" s="311"/>
      <c r="L27" s="311"/>
      <c r="M27" s="311"/>
      <c r="N27" s="311"/>
      <c r="O27" s="311"/>
    </row>
    <row r="28" spans="1:15" s="315" customFormat="1" ht="12.75">
      <c r="A28" s="311"/>
      <c r="B28" s="374"/>
      <c r="C28" s="718"/>
      <c r="D28" s="719"/>
      <c r="E28" s="375" t="s">
        <v>20</v>
      </c>
      <c r="F28" s="376" t="s">
        <v>238</v>
      </c>
      <c r="G28" s="381"/>
      <c r="H28" s="381"/>
      <c r="I28" s="464">
        <v>0</v>
      </c>
      <c r="J28" s="311"/>
      <c r="K28" s="311"/>
      <c r="L28" s="311"/>
      <c r="M28" s="311"/>
      <c r="N28" s="311"/>
      <c r="O28" s="311"/>
    </row>
    <row r="29" spans="1:15" s="315" customFormat="1" ht="12.75">
      <c r="A29" s="311"/>
      <c r="B29" s="377"/>
      <c r="C29" s="704"/>
      <c r="D29" s="705"/>
      <c r="E29" s="375" t="s">
        <v>21</v>
      </c>
      <c r="F29" s="376" t="s">
        <v>22</v>
      </c>
      <c r="G29" s="381"/>
      <c r="H29" s="381"/>
      <c r="I29" s="464">
        <v>0</v>
      </c>
      <c r="J29" s="311"/>
      <c r="K29" s="311"/>
      <c r="L29" s="311"/>
      <c r="M29" s="311"/>
      <c r="N29" s="311"/>
      <c r="O29" s="311"/>
    </row>
    <row r="30" spans="1:15" s="315" customFormat="1" ht="12.75">
      <c r="A30" s="311"/>
      <c r="B30" s="378">
        <v>12</v>
      </c>
      <c r="C30" s="708" t="s">
        <v>5</v>
      </c>
      <c r="D30" s="709"/>
      <c r="E30" s="379"/>
      <c r="F30" s="380"/>
      <c r="G30" s="381"/>
      <c r="H30" s="381"/>
      <c r="I30" s="373"/>
      <c r="J30" s="311"/>
      <c r="K30" s="311"/>
      <c r="L30" s="311"/>
      <c r="M30" s="311"/>
      <c r="N30" s="311"/>
      <c r="O30" s="311"/>
    </row>
    <row r="31" spans="1:15" s="315" customFormat="1" ht="12.75">
      <c r="A31" s="311"/>
      <c r="B31" s="378">
        <v>13</v>
      </c>
      <c r="C31" s="708" t="s">
        <v>6</v>
      </c>
      <c r="D31" s="709"/>
      <c r="E31" s="379"/>
      <c r="F31" s="380"/>
      <c r="G31" s="381"/>
      <c r="H31" s="381"/>
      <c r="I31" s="383"/>
      <c r="J31" s="311"/>
      <c r="K31" s="311"/>
      <c r="L31" s="311"/>
      <c r="M31" s="311"/>
      <c r="N31" s="311"/>
      <c r="O31" s="311"/>
    </row>
    <row r="32" spans="1:15" s="315" customFormat="1" ht="12.75">
      <c r="A32" s="311"/>
      <c r="B32" s="384">
        <v>14</v>
      </c>
      <c r="C32" s="706" t="s">
        <v>7</v>
      </c>
      <c r="D32" s="707"/>
      <c r="E32" s="375" t="s">
        <v>25</v>
      </c>
      <c r="F32" s="376" t="s">
        <v>23</v>
      </c>
      <c r="G32" s="382">
        <v>0</v>
      </c>
      <c r="H32" s="382">
        <v>1</v>
      </c>
      <c r="I32" s="383">
        <f t="shared" ref="I32:I34" si="0">100%-G32-H32</f>
        <v>0</v>
      </c>
      <c r="J32" s="311"/>
      <c r="K32" s="311"/>
      <c r="L32" s="311"/>
      <c r="M32" s="311"/>
      <c r="N32" s="311"/>
      <c r="O32" s="311"/>
    </row>
    <row r="33" spans="1:15" s="315" customFormat="1" ht="12.75">
      <c r="A33" s="311"/>
      <c r="B33" s="377"/>
      <c r="C33" s="704"/>
      <c r="D33" s="705"/>
      <c r="E33" s="375" t="s">
        <v>26</v>
      </c>
      <c r="F33" s="376" t="s">
        <v>22</v>
      </c>
      <c r="G33" s="382">
        <v>0</v>
      </c>
      <c r="H33" s="382">
        <v>0</v>
      </c>
      <c r="I33" s="383">
        <f t="shared" si="0"/>
        <v>1</v>
      </c>
      <c r="J33" s="311"/>
      <c r="K33" s="311"/>
      <c r="L33" s="311"/>
      <c r="M33" s="311"/>
      <c r="N33" s="311"/>
      <c r="O33" s="311"/>
    </row>
    <row r="34" spans="1:15" s="315" customFormat="1" ht="12.75">
      <c r="A34" s="311"/>
      <c r="B34" s="378">
        <v>15</v>
      </c>
      <c r="C34" s="708" t="s">
        <v>39</v>
      </c>
      <c r="D34" s="709"/>
      <c r="E34" s="666"/>
      <c r="F34" s="722"/>
      <c r="G34" s="382">
        <v>0</v>
      </c>
      <c r="H34" s="382">
        <v>1</v>
      </c>
      <c r="I34" s="383">
        <f t="shared" si="0"/>
        <v>0</v>
      </c>
      <c r="J34" s="311"/>
      <c r="K34" s="311"/>
      <c r="L34" s="311"/>
      <c r="M34" s="311"/>
      <c r="N34" s="311"/>
      <c r="O34" s="311"/>
    </row>
    <row r="35" spans="1:15" s="315" customFormat="1" ht="12.75">
      <c r="A35" s="311"/>
      <c r="B35" s="384">
        <v>16</v>
      </c>
      <c r="C35" s="706" t="s">
        <v>8</v>
      </c>
      <c r="D35" s="707"/>
      <c r="E35" s="375" t="s">
        <v>27</v>
      </c>
      <c r="F35" s="376" t="s">
        <v>24</v>
      </c>
      <c r="G35" s="381"/>
      <c r="H35" s="381"/>
      <c r="I35" s="464">
        <v>0</v>
      </c>
      <c r="J35" s="311"/>
      <c r="K35" s="311"/>
      <c r="L35" s="311"/>
      <c r="M35" s="311"/>
      <c r="N35" s="311"/>
      <c r="O35" s="311"/>
    </row>
    <row r="36" spans="1:15" s="315" customFormat="1" ht="12.75">
      <c r="A36" s="311"/>
      <c r="B36" s="377"/>
      <c r="C36" s="704"/>
      <c r="D36" s="705"/>
      <c r="E36" s="375" t="s">
        <v>28</v>
      </c>
      <c r="F36" s="376" t="s">
        <v>22</v>
      </c>
      <c r="G36" s="381"/>
      <c r="H36" s="381"/>
      <c r="I36" s="383"/>
      <c r="J36" s="311"/>
      <c r="K36" s="311"/>
      <c r="L36" s="311"/>
      <c r="M36" s="311"/>
      <c r="N36" s="311"/>
      <c r="O36" s="311"/>
    </row>
    <row r="37" spans="1:15" s="315" customFormat="1" ht="12.75">
      <c r="A37" s="311"/>
      <c r="B37" s="384">
        <v>17</v>
      </c>
      <c r="C37" s="706" t="s">
        <v>9</v>
      </c>
      <c r="D37" s="707"/>
      <c r="E37" s="375" t="s">
        <v>37</v>
      </c>
      <c r="F37" s="376" t="s">
        <v>24</v>
      </c>
      <c r="G37" s="381"/>
      <c r="H37" s="381"/>
      <c r="I37" s="465">
        <f>I35</f>
        <v>0</v>
      </c>
      <c r="J37" s="311"/>
      <c r="K37" s="311"/>
      <c r="L37" s="311"/>
      <c r="M37" s="311"/>
      <c r="N37" s="311"/>
      <c r="O37" s="311"/>
    </row>
    <row r="38" spans="1:15" s="315" customFormat="1" ht="12.75">
      <c r="A38" s="311"/>
      <c r="B38" s="377"/>
      <c r="C38" s="704"/>
      <c r="D38" s="705"/>
      <c r="E38" s="375" t="s">
        <v>38</v>
      </c>
      <c r="F38" s="376" t="s">
        <v>22</v>
      </c>
      <c r="G38" s="385"/>
      <c r="H38" s="381"/>
      <c r="I38" s="383"/>
      <c r="J38" s="311"/>
      <c r="K38" s="311"/>
      <c r="L38" s="311"/>
      <c r="M38" s="311"/>
      <c r="N38" s="311"/>
      <c r="O38" s="311"/>
    </row>
    <row r="39" spans="1:15" s="315" customFormat="1" ht="13.5" customHeight="1">
      <c r="A39" s="311"/>
      <c r="B39" s="378">
        <v>18</v>
      </c>
      <c r="C39" s="708" t="s">
        <v>10</v>
      </c>
      <c r="D39" s="709"/>
      <c r="E39" s="379"/>
      <c r="F39" s="380"/>
      <c r="G39" s="381"/>
      <c r="H39" s="381"/>
      <c r="I39" s="383"/>
      <c r="J39" s="311"/>
      <c r="K39" s="311"/>
      <c r="L39" s="311"/>
      <c r="M39" s="311"/>
      <c r="N39" s="311"/>
      <c r="O39" s="311"/>
    </row>
    <row r="40" spans="1:15" s="315" customFormat="1" ht="12.75">
      <c r="A40" s="311"/>
      <c r="B40" s="466">
        <v>19</v>
      </c>
      <c r="C40" s="710" t="s">
        <v>11</v>
      </c>
      <c r="D40" s="711"/>
      <c r="E40" s="467"/>
      <c r="F40" s="468"/>
      <c r="G40" s="469"/>
      <c r="H40" s="469"/>
      <c r="I40" s="470"/>
      <c r="J40" s="311"/>
      <c r="K40" s="517" t="s">
        <v>253</v>
      </c>
      <c r="L40" s="471"/>
      <c r="M40" s="471"/>
      <c r="N40" s="471"/>
      <c r="O40" s="311"/>
    </row>
    <row r="41" spans="1:15" s="315" customFormat="1" ht="12.75">
      <c r="A41" s="311"/>
      <c r="B41" s="466">
        <v>20</v>
      </c>
      <c r="C41" s="710" t="s">
        <v>12</v>
      </c>
      <c r="D41" s="711"/>
      <c r="E41" s="467"/>
      <c r="F41" s="468"/>
      <c r="G41" s="469"/>
      <c r="H41" s="469"/>
      <c r="I41" s="470"/>
      <c r="J41" s="311"/>
      <c r="K41" s="517" t="s">
        <v>253</v>
      </c>
      <c r="L41" s="471"/>
      <c r="M41" s="471"/>
      <c r="N41" s="471"/>
      <c r="O41" s="311"/>
    </row>
    <row r="42" spans="1:15" s="315" customFormat="1" ht="12.75">
      <c r="A42" s="311"/>
      <c r="B42" s="466">
        <v>21</v>
      </c>
      <c r="C42" s="710" t="s">
        <v>13</v>
      </c>
      <c r="D42" s="711"/>
      <c r="E42" s="467"/>
      <c r="F42" s="468"/>
      <c r="G42" s="469"/>
      <c r="H42" s="469"/>
      <c r="I42" s="470"/>
      <c r="J42" s="311"/>
      <c r="K42" s="517" t="s">
        <v>253</v>
      </c>
      <c r="L42" s="471"/>
      <c r="M42" s="471"/>
      <c r="N42" s="471"/>
      <c r="O42" s="311"/>
    </row>
    <row r="43" spans="1:15" s="315" customFormat="1" ht="12.75">
      <c r="A43" s="311"/>
      <c r="B43" s="378">
        <v>22</v>
      </c>
      <c r="C43" s="708" t="s">
        <v>14</v>
      </c>
      <c r="D43" s="709"/>
      <c r="E43" s="379"/>
      <c r="F43" s="380"/>
      <c r="G43" s="381"/>
      <c r="H43" s="381"/>
      <c r="I43" s="383"/>
      <c r="J43" s="311"/>
      <c r="K43" s="311"/>
      <c r="L43" s="311"/>
      <c r="M43" s="311"/>
      <c r="N43" s="311"/>
      <c r="O43" s="311"/>
    </row>
    <row r="44" spans="1:15" s="315" customFormat="1" ht="12.75">
      <c r="A44" s="311"/>
      <c r="B44" s="378">
        <v>23</v>
      </c>
      <c r="C44" s="708" t="s">
        <v>15</v>
      </c>
      <c r="D44" s="709"/>
      <c r="E44" s="379"/>
      <c r="F44" s="380"/>
      <c r="G44" s="381"/>
      <c r="H44" s="381"/>
      <c r="I44" s="383"/>
      <c r="J44" s="311"/>
      <c r="K44" s="311"/>
      <c r="L44" s="311"/>
      <c r="M44" s="311"/>
      <c r="N44" s="311"/>
      <c r="O44" s="311"/>
    </row>
    <row r="45" spans="1:15" s="315" customFormat="1" ht="12.75">
      <c r="A45" s="311"/>
      <c r="B45" s="378">
        <v>24</v>
      </c>
      <c r="C45" s="708" t="s">
        <v>16</v>
      </c>
      <c r="D45" s="709"/>
      <c r="E45" s="379"/>
      <c r="F45" s="380"/>
      <c r="G45" s="381"/>
      <c r="H45" s="381"/>
      <c r="I45" s="383"/>
      <c r="J45" s="311"/>
      <c r="K45" s="311"/>
      <c r="L45" s="311"/>
      <c r="M45" s="311"/>
      <c r="N45" s="311"/>
      <c r="O45" s="311"/>
    </row>
    <row r="46" spans="1:15" s="315" customFormat="1" ht="12.75">
      <c r="A46" s="311"/>
      <c r="B46" s="378">
        <v>25</v>
      </c>
      <c r="C46" s="708" t="s">
        <v>17</v>
      </c>
      <c r="D46" s="709"/>
      <c r="E46" s="379"/>
      <c r="F46" s="380"/>
      <c r="G46" s="381"/>
      <c r="H46" s="381"/>
      <c r="I46" s="383"/>
      <c r="J46" s="311"/>
      <c r="K46" s="311"/>
      <c r="L46" s="311"/>
      <c r="M46" s="311"/>
      <c r="N46" s="311"/>
      <c r="O46" s="311"/>
    </row>
    <row r="47" spans="1:15" s="315" customFormat="1" ht="13.5" thickBot="1">
      <c r="A47" s="311"/>
      <c r="B47" s="386">
        <v>26</v>
      </c>
      <c r="C47" s="702" t="s">
        <v>18</v>
      </c>
      <c r="D47" s="703"/>
      <c r="E47" s="387"/>
      <c r="F47" s="388"/>
      <c r="G47" s="389"/>
      <c r="H47" s="389"/>
      <c r="I47" s="390"/>
      <c r="J47" s="311"/>
      <c r="K47" s="311"/>
      <c r="L47" s="311"/>
      <c r="M47" s="311"/>
      <c r="N47" s="311"/>
      <c r="O47" s="311"/>
    </row>
    <row r="48" spans="1:15" s="315" customFormat="1" ht="12.75">
      <c r="A48" s="311"/>
      <c r="B48" s="391"/>
      <c r="C48" s="660" t="s">
        <v>77</v>
      </c>
      <c r="D48" s="661"/>
      <c r="E48" s="661"/>
      <c r="F48" s="662"/>
      <c r="G48" s="372">
        <v>0</v>
      </c>
      <c r="H48" s="372">
        <v>1</v>
      </c>
      <c r="I48" s="373">
        <f t="shared" ref="I48" si="1">100%-G48-H48</f>
        <v>0</v>
      </c>
      <c r="J48" s="311"/>
      <c r="K48" s="311"/>
      <c r="L48" s="311"/>
      <c r="M48" s="311"/>
      <c r="N48" s="311"/>
      <c r="O48" s="311"/>
    </row>
    <row r="49" spans="1:15" s="315" customFormat="1" ht="12.75">
      <c r="A49" s="311"/>
      <c r="B49" s="392"/>
      <c r="C49" s="665" t="s">
        <v>41</v>
      </c>
      <c r="D49" s="666"/>
      <c r="E49" s="393"/>
      <c r="F49" s="380"/>
      <c r="G49" s="381"/>
      <c r="H49" s="381"/>
      <c r="I49" s="383"/>
      <c r="J49" s="311"/>
      <c r="K49" s="311"/>
      <c r="L49" s="311"/>
      <c r="M49" s="311"/>
      <c r="N49" s="311"/>
      <c r="O49" s="311"/>
    </row>
    <row r="50" spans="1:15" s="315" customFormat="1" ht="12.75" hidden="1">
      <c r="A50" s="311"/>
      <c r="B50" s="480"/>
      <c r="C50" s="481" t="s">
        <v>207</v>
      </c>
      <c r="D50" s="482"/>
      <c r="E50" s="483"/>
      <c r="F50" s="484"/>
      <c r="G50" s="485"/>
      <c r="H50" s="485"/>
      <c r="I50" s="486"/>
      <c r="J50" s="311"/>
      <c r="K50" s="479" t="s">
        <v>252</v>
      </c>
      <c r="L50" s="311"/>
      <c r="M50" s="311"/>
      <c r="N50" s="311"/>
      <c r="O50" s="311"/>
    </row>
    <row r="51" spans="1:15" s="315" customFormat="1" ht="13.5" thickBot="1">
      <c r="A51" s="311"/>
      <c r="B51" s="394"/>
      <c r="C51" s="667" t="s">
        <v>43</v>
      </c>
      <c r="D51" s="668"/>
      <c r="E51" s="395"/>
      <c r="F51" s="388"/>
      <c r="G51" s="396"/>
      <c r="H51" s="396"/>
      <c r="I51" s="397"/>
      <c r="J51" s="311"/>
      <c r="K51" s="311"/>
      <c r="L51" s="311"/>
      <c r="M51" s="311"/>
      <c r="N51" s="311"/>
      <c r="O51" s="311"/>
    </row>
    <row r="52" spans="1:15" s="315" customFormat="1" ht="12.75">
      <c r="A52" s="311"/>
      <c r="B52" s="311"/>
      <c r="C52" s="311"/>
      <c r="D52" s="311"/>
      <c r="E52" s="311"/>
      <c r="F52" s="311"/>
      <c r="G52" s="346"/>
      <c r="H52" s="346"/>
      <c r="I52" s="346"/>
      <c r="J52" s="311"/>
      <c r="K52" s="311"/>
      <c r="L52" s="311"/>
      <c r="M52" s="311"/>
      <c r="N52" s="311"/>
      <c r="O52" s="311"/>
    </row>
    <row r="53" spans="1:15" s="315" customFormat="1" ht="12.75">
      <c r="A53" s="311"/>
      <c r="B53" s="347" t="s">
        <v>92</v>
      </c>
      <c r="C53" s="311"/>
      <c r="D53" s="311"/>
      <c r="E53" s="311"/>
      <c r="F53" s="311"/>
      <c r="G53" s="311"/>
      <c r="H53" s="311"/>
      <c r="I53" s="311"/>
      <c r="J53" s="311"/>
      <c r="K53" s="311"/>
      <c r="L53" s="311"/>
      <c r="M53" s="311"/>
      <c r="N53" s="311"/>
      <c r="O53" s="311"/>
    </row>
    <row r="54" spans="1:15" s="315" customFormat="1" ht="12.75">
      <c r="A54" s="311"/>
      <c r="B54" s="398" t="s">
        <v>268</v>
      </c>
      <c r="C54" s="311"/>
      <c r="D54" s="311"/>
      <c r="E54" s="311"/>
      <c r="F54" s="311"/>
      <c r="G54" s="311"/>
      <c r="H54" s="311"/>
      <c r="I54" s="311"/>
      <c r="J54" s="311"/>
      <c r="K54" s="311"/>
      <c r="L54" s="311"/>
      <c r="M54" s="311"/>
      <c r="N54" s="311"/>
      <c r="O54" s="311"/>
    </row>
    <row r="55" spans="1:15" s="315" customFormat="1" ht="13.5" thickBot="1">
      <c r="A55" s="311"/>
      <c r="B55" s="311"/>
      <c r="C55" s="311"/>
      <c r="D55" s="311"/>
      <c r="E55" s="311"/>
      <c r="F55" s="311"/>
      <c r="G55" s="311"/>
      <c r="H55" s="311"/>
      <c r="I55" s="311"/>
      <c r="J55" s="311"/>
      <c r="K55" s="311"/>
      <c r="L55" s="311"/>
      <c r="M55" s="311"/>
      <c r="N55" s="311"/>
      <c r="O55" s="311"/>
    </row>
    <row r="56" spans="1:15" s="315" customFormat="1" ht="12.75">
      <c r="A56" s="311"/>
      <c r="B56" s="674" t="s">
        <v>4</v>
      </c>
      <c r="C56" s="675"/>
      <c r="D56" s="669" t="s">
        <v>233</v>
      </c>
      <c r="E56" s="671" t="s">
        <v>94</v>
      </c>
      <c r="F56" s="672"/>
      <c r="G56" s="672"/>
      <c r="H56" s="672"/>
      <c r="I56" s="672"/>
      <c r="J56" s="672"/>
      <c r="K56" s="672"/>
      <c r="L56" s="672"/>
      <c r="M56" s="672"/>
      <c r="N56" s="673"/>
      <c r="O56" s="311"/>
    </row>
    <row r="57" spans="1:15" s="315" customFormat="1" ht="13.5" thickBot="1">
      <c r="A57" s="311"/>
      <c r="B57" s="676"/>
      <c r="C57" s="677"/>
      <c r="D57" s="670"/>
      <c r="E57" s="399">
        <f>VR</f>
        <v>1</v>
      </c>
      <c r="F57" s="400">
        <f>E57+1</f>
        <v>2</v>
      </c>
      <c r="G57" s="400">
        <f t="shared" ref="G57:M57" si="2">F57+1</f>
        <v>3</v>
      </c>
      <c r="H57" s="400">
        <f t="shared" si="2"/>
        <v>4</v>
      </c>
      <c r="I57" s="400">
        <f t="shared" si="2"/>
        <v>5</v>
      </c>
      <c r="J57" s="400">
        <f t="shared" si="2"/>
        <v>6</v>
      </c>
      <c r="K57" s="400">
        <f t="shared" si="2"/>
        <v>7</v>
      </c>
      <c r="L57" s="400">
        <f t="shared" si="2"/>
        <v>8</v>
      </c>
      <c r="M57" s="400">
        <f t="shared" si="2"/>
        <v>9</v>
      </c>
      <c r="N57" s="401">
        <f>M57+1</f>
        <v>10</v>
      </c>
      <c r="O57" s="311"/>
    </row>
    <row r="58" spans="1:15" s="315" customFormat="1" ht="13.5" customHeight="1" thickTop="1">
      <c r="A58" s="311"/>
      <c r="B58" s="678" t="s">
        <v>255</v>
      </c>
      <c r="C58" s="679"/>
      <c r="D58" s="444" t="s">
        <v>248</v>
      </c>
      <c r="E58" s="453"/>
      <c r="F58" s="454"/>
      <c r="G58" s="454"/>
      <c r="H58" s="454"/>
      <c r="I58" s="454"/>
      <c r="J58" s="454"/>
      <c r="K58" s="454"/>
      <c r="L58" s="454"/>
      <c r="M58" s="454"/>
      <c r="N58" s="455"/>
      <c r="O58" s="311"/>
    </row>
    <row r="59" spans="1:15" s="315" customFormat="1" ht="13.5" customHeight="1">
      <c r="A59" s="311"/>
      <c r="B59" s="680"/>
      <c r="C59" s="681"/>
      <c r="D59" s="445" t="s">
        <v>249</v>
      </c>
      <c r="E59" s="518">
        <v>0</v>
      </c>
      <c r="F59" s="519">
        <v>0</v>
      </c>
      <c r="G59" s="519">
        <v>0</v>
      </c>
      <c r="H59" s="519">
        <v>0</v>
      </c>
      <c r="I59" s="519">
        <v>0</v>
      </c>
      <c r="J59" s="519">
        <v>0</v>
      </c>
      <c r="K59" s="519">
        <v>0</v>
      </c>
      <c r="L59" s="519">
        <v>0</v>
      </c>
      <c r="M59" s="519">
        <v>0</v>
      </c>
      <c r="N59" s="520">
        <v>0</v>
      </c>
      <c r="O59" s="311"/>
    </row>
    <row r="60" spans="1:15" s="315" customFormat="1" ht="13.5" customHeight="1">
      <c r="A60" s="311"/>
      <c r="B60" s="680"/>
      <c r="C60" s="681"/>
      <c r="D60" s="445" t="s">
        <v>250</v>
      </c>
      <c r="E60" s="521">
        <v>0</v>
      </c>
      <c r="F60" s="522">
        <v>0</v>
      </c>
      <c r="G60" s="522">
        <v>0</v>
      </c>
      <c r="H60" s="522">
        <v>0</v>
      </c>
      <c r="I60" s="522">
        <v>0</v>
      </c>
      <c r="J60" s="522">
        <v>0</v>
      </c>
      <c r="K60" s="522">
        <v>0</v>
      </c>
      <c r="L60" s="522">
        <v>0</v>
      </c>
      <c r="M60" s="522">
        <v>0</v>
      </c>
      <c r="N60" s="523">
        <v>0</v>
      </c>
      <c r="O60" s="311"/>
    </row>
    <row r="61" spans="1:15" s="315" customFormat="1" ht="13.5" customHeight="1">
      <c r="A61" s="311"/>
      <c r="B61" s="680"/>
      <c r="C61" s="681"/>
      <c r="D61" s="450" t="s">
        <v>251</v>
      </c>
      <c r="E61" s="451">
        <v>2</v>
      </c>
      <c r="F61" s="432">
        <v>2</v>
      </c>
      <c r="G61" s="432">
        <v>2</v>
      </c>
      <c r="H61" s="432">
        <v>2</v>
      </c>
      <c r="I61" s="432">
        <v>2</v>
      </c>
      <c r="J61" s="432">
        <v>2</v>
      </c>
      <c r="K61" s="432">
        <v>2</v>
      </c>
      <c r="L61" s="432">
        <v>2</v>
      </c>
      <c r="M61" s="432">
        <v>2</v>
      </c>
      <c r="N61" s="433">
        <v>2</v>
      </c>
      <c r="O61" s="311"/>
    </row>
    <row r="62" spans="1:15" s="315" customFormat="1" ht="12.75">
      <c r="A62" s="311"/>
      <c r="B62" s="692" t="s">
        <v>102</v>
      </c>
      <c r="C62" s="693"/>
      <c r="D62" s="562" t="s">
        <v>108</v>
      </c>
      <c r="E62" s="563"/>
      <c r="F62" s="564"/>
      <c r="G62" s="564"/>
      <c r="H62" s="564"/>
      <c r="I62" s="564"/>
      <c r="J62" s="564"/>
      <c r="K62" s="564"/>
      <c r="L62" s="564"/>
      <c r="M62" s="564"/>
      <c r="N62" s="565"/>
      <c r="O62" s="311"/>
    </row>
    <row r="63" spans="1:15" s="315" customFormat="1" ht="12.75">
      <c r="A63" s="311"/>
      <c r="B63" s="694"/>
      <c r="C63" s="695"/>
      <c r="D63" s="402" t="s">
        <v>238</v>
      </c>
      <c r="E63" s="566">
        <v>0</v>
      </c>
      <c r="F63" s="567">
        <v>0</v>
      </c>
      <c r="G63" s="567">
        <v>0</v>
      </c>
      <c r="H63" s="567">
        <v>0</v>
      </c>
      <c r="I63" s="567">
        <v>0</v>
      </c>
      <c r="J63" s="567">
        <v>0</v>
      </c>
      <c r="K63" s="567">
        <v>0</v>
      </c>
      <c r="L63" s="567">
        <v>0</v>
      </c>
      <c r="M63" s="567">
        <v>0</v>
      </c>
      <c r="N63" s="568">
        <v>0</v>
      </c>
      <c r="O63" s="311"/>
    </row>
    <row r="64" spans="1:15" s="315" customFormat="1" ht="12.75">
      <c r="A64" s="311"/>
      <c r="B64" s="692" t="s">
        <v>245</v>
      </c>
      <c r="C64" s="693"/>
      <c r="D64" s="562" t="s">
        <v>256</v>
      </c>
      <c r="E64" s="569">
        <v>0.1</v>
      </c>
      <c r="F64" s="570">
        <v>0.25</v>
      </c>
      <c r="G64" s="570">
        <v>0.5</v>
      </c>
      <c r="H64" s="570">
        <v>0.5</v>
      </c>
      <c r="I64" s="570">
        <v>0.5</v>
      </c>
      <c r="J64" s="570">
        <v>0.5</v>
      </c>
      <c r="K64" s="570">
        <v>0.5</v>
      </c>
      <c r="L64" s="570">
        <v>0.5</v>
      </c>
      <c r="M64" s="570">
        <v>0.5</v>
      </c>
      <c r="N64" s="571">
        <v>0.5</v>
      </c>
      <c r="O64" s="311"/>
    </row>
    <row r="65" spans="1:15" s="315" customFormat="1" ht="12.75">
      <c r="A65" s="311"/>
      <c r="B65" s="694"/>
      <c r="C65" s="695"/>
      <c r="D65" s="402" t="s">
        <v>257</v>
      </c>
      <c r="E65" s="572"/>
      <c r="F65" s="573"/>
      <c r="G65" s="573"/>
      <c r="H65" s="573"/>
      <c r="I65" s="573"/>
      <c r="J65" s="573"/>
      <c r="K65" s="573"/>
      <c r="L65" s="573"/>
      <c r="M65" s="573"/>
      <c r="N65" s="574"/>
      <c r="O65" s="311"/>
    </row>
    <row r="66" spans="1:15" s="315" customFormat="1" ht="12.75">
      <c r="A66" s="311"/>
      <c r="B66" s="692" t="s">
        <v>246</v>
      </c>
      <c r="C66" s="693"/>
      <c r="D66" s="562" t="s">
        <v>256</v>
      </c>
      <c r="E66" s="569">
        <v>0</v>
      </c>
      <c r="F66" s="570">
        <v>0</v>
      </c>
      <c r="G66" s="570">
        <v>0</v>
      </c>
      <c r="H66" s="570">
        <v>0</v>
      </c>
      <c r="I66" s="570">
        <v>0</v>
      </c>
      <c r="J66" s="570">
        <v>0</v>
      </c>
      <c r="K66" s="570">
        <v>0</v>
      </c>
      <c r="L66" s="570">
        <v>0</v>
      </c>
      <c r="M66" s="570">
        <v>0</v>
      </c>
      <c r="N66" s="571">
        <v>0</v>
      </c>
      <c r="O66" s="311"/>
    </row>
    <row r="67" spans="1:15" s="315" customFormat="1" ht="12.75">
      <c r="A67" s="311"/>
      <c r="B67" s="694"/>
      <c r="C67" s="695"/>
      <c r="D67" s="402" t="s">
        <v>257</v>
      </c>
      <c r="E67" s="572"/>
      <c r="F67" s="573"/>
      <c r="G67" s="573"/>
      <c r="H67" s="573"/>
      <c r="I67" s="573"/>
      <c r="J67" s="573"/>
      <c r="K67" s="573"/>
      <c r="L67" s="573"/>
      <c r="M67" s="573"/>
      <c r="N67" s="574"/>
      <c r="O67" s="311"/>
    </row>
    <row r="68" spans="1:15" s="315" customFormat="1" ht="12.75">
      <c r="A68" s="311"/>
      <c r="B68" s="692" t="s">
        <v>247</v>
      </c>
      <c r="C68" s="693"/>
      <c r="D68" s="562" t="s">
        <v>256</v>
      </c>
      <c r="E68" s="569">
        <v>0</v>
      </c>
      <c r="F68" s="570">
        <v>0</v>
      </c>
      <c r="G68" s="570">
        <v>0</v>
      </c>
      <c r="H68" s="570">
        <v>0</v>
      </c>
      <c r="I68" s="570">
        <v>0</v>
      </c>
      <c r="J68" s="570">
        <v>0</v>
      </c>
      <c r="K68" s="570">
        <v>0</v>
      </c>
      <c r="L68" s="570">
        <v>0</v>
      </c>
      <c r="M68" s="570">
        <v>0</v>
      </c>
      <c r="N68" s="571">
        <v>0</v>
      </c>
      <c r="O68" s="311"/>
    </row>
    <row r="69" spans="1:15" s="315" customFormat="1" ht="12.75">
      <c r="A69" s="311"/>
      <c r="B69" s="694"/>
      <c r="C69" s="695"/>
      <c r="D69" s="402" t="s">
        <v>257</v>
      </c>
      <c r="E69" s="572"/>
      <c r="F69" s="573"/>
      <c r="G69" s="573"/>
      <c r="H69" s="573"/>
      <c r="I69" s="573"/>
      <c r="J69" s="573"/>
      <c r="K69" s="573"/>
      <c r="L69" s="573"/>
      <c r="M69" s="573"/>
      <c r="N69" s="574"/>
      <c r="O69" s="311"/>
    </row>
    <row r="70" spans="1:15" s="315" customFormat="1" ht="12.75">
      <c r="A70" s="311"/>
      <c r="B70" s="696" t="s">
        <v>103</v>
      </c>
      <c r="C70" s="697"/>
      <c r="D70" s="403" t="s">
        <v>256</v>
      </c>
      <c r="E70" s="404">
        <v>0.1</v>
      </c>
      <c r="F70" s="405">
        <v>0.25</v>
      </c>
      <c r="G70" s="405">
        <v>0.5</v>
      </c>
      <c r="H70" s="405">
        <v>0.5</v>
      </c>
      <c r="I70" s="405">
        <v>0.5</v>
      </c>
      <c r="J70" s="405">
        <v>0.5</v>
      </c>
      <c r="K70" s="405">
        <v>0.5</v>
      </c>
      <c r="L70" s="405">
        <v>0.5</v>
      </c>
      <c r="M70" s="405">
        <v>0.5</v>
      </c>
      <c r="N70" s="406">
        <v>0.5</v>
      </c>
      <c r="O70" s="311"/>
    </row>
    <row r="71" spans="1:15" s="315" customFormat="1" ht="13.5" thickBot="1">
      <c r="A71" s="311"/>
      <c r="B71" s="698"/>
      <c r="C71" s="699"/>
      <c r="D71" s="407" t="s">
        <v>257</v>
      </c>
      <c r="E71" s="408"/>
      <c r="F71" s="409"/>
      <c r="G71" s="409"/>
      <c r="H71" s="409"/>
      <c r="I71" s="409"/>
      <c r="J71" s="409"/>
      <c r="K71" s="409"/>
      <c r="L71" s="409"/>
      <c r="M71" s="409"/>
      <c r="N71" s="410"/>
      <c r="O71" s="311"/>
    </row>
    <row r="72" spans="1:15" s="315" customFormat="1" ht="12.75">
      <c r="A72" s="311"/>
      <c r="B72" s="311"/>
      <c r="C72" s="311"/>
      <c r="D72" s="311"/>
      <c r="E72" s="311"/>
      <c r="F72" s="311"/>
      <c r="G72" s="346"/>
      <c r="H72" s="346"/>
      <c r="I72" s="346"/>
      <c r="J72" s="311"/>
      <c r="K72" s="311"/>
      <c r="L72" s="311"/>
      <c r="M72" s="311"/>
      <c r="N72" s="311"/>
      <c r="O72" s="311"/>
    </row>
    <row r="73" spans="1:15" ht="12.75">
      <c r="A73" s="311"/>
      <c r="B73" s="347" t="s">
        <v>235</v>
      </c>
      <c r="C73" s="311"/>
      <c r="D73" s="311"/>
      <c r="E73" s="311"/>
      <c r="F73" s="311"/>
      <c r="G73" s="311"/>
      <c r="H73" s="311"/>
      <c r="I73" s="311"/>
      <c r="J73" s="311"/>
      <c r="K73" s="311"/>
      <c r="L73" s="311"/>
      <c r="M73" s="311"/>
      <c r="N73" s="311"/>
      <c r="O73" s="311"/>
    </row>
    <row r="74" spans="1:15" ht="12.75">
      <c r="A74" s="311"/>
      <c r="B74" s="398" t="s">
        <v>268</v>
      </c>
      <c r="C74" s="311"/>
      <c r="D74" s="311"/>
      <c r="E74" s="311"/>
      <c r="F74" s="311"/>
      <c r="G74" s="311"/>
      <c r="H74" s="311"/>
      <c r="I74" s="311"/>
      <c r="J74" s="311"/>
      <c r="K74" s="311"/>
      <c r="L74" s="311"/>
      <c r="M74" s="311"/>
      <c r="N74" s="311"/>
      <c r="O74" s="311"/>
    </row>
    <row r="75" spans="1:15" ht="13.5" thickBot="1">
      <c r="A75" s="311"/>
      <c r="B75" s="311"/>
      <c r="C75" s="311"/>
      <c r="D75" s="311"/>
      <c r="E75" s="311"/>
      <c r="F75" s="311"/>
      <c r="G75" s="311"/>
      <c r="H75" s="311"/>
      <c r="I75" s="311"/>
      <c r="J75" s="311"/>
      <c r="K75" s="311"/>
      <c r="L75" s="311"/>
      <c r="M75" s="311"/>
      <c r="N75" s="311"/>
      <c r="O75" s="311"/>
    </row>
    <row r="76" spans="1:15" ht="12.75">
      <c r="A76" s="311"/>
      <c r="B76" s="674" t="s">
        <v>4</v>
      </c>
      <c r="C76" s="675"/>
      <c r="D76" s="669" t="s">
        <v>233</v>
      </c>
      <c r="E76" s="671" t="s">
        <v>94</v>
      </c>
      <c r="F76" s="672"/>
      <c r="G76" s="672"/>
      <c r="H76" s="672"/>
      <c r="I76" s="672"/>
      <c r="J76" s="672"/>
      <c r="K76" s="672"/>
      <c r="L76" s="672"/>
      <c r="M76" s="672"/>
      <c r="N76" s="673"/>
      <c r="O76" s="311"/>
    </row>
    <row r="77" spans="1:15" ht="13.5" thickBot="1">
      <c r="A77" s="311"/>
      <c r="B77" s="676"/>
      <c r="C77" s="677"/>
      <c r="D77" s="670"/>
      <c r="E77" s="399">
        <f>VR</f>
        <v>1</v>
      </c>
      <c r="F77" s="400">
        <f>E77+1</f>
        <v>2</v>
      </c>
      <c r="G77" s="400">
        <f t="shared" ref="G77" si="3">F77+1</f>
        <v>3</v>
      </c>
      <c r="H77" s="400">
        <f t="shared" ref="H77" si="4">G77+1</f>
        <v>4</v>
      </c>
      <c r="I77" s="400">
        <f t="shared" ref="I77" si="5">H77+1</f>
        <v>5</v>
      </c>
      <c r="J77" s="400">
        <f t="shared" ref="J77" si="6">I77+1</f>
        <v>6</v>
      </c>
      <c r="K77" s="400">
        <f t="shared" ref="K77" si="7">J77+1</f>
        <v>7</v>
      </c>
      <c r="L77" s="400">
        <f t="shared" ref="L77" si="8">K77+1</f>
        <v>8</v>
      </c>
      <c r="M77" s="400">
        <f t="shared" ref="M77" si="9">L77+1</f>
        <v>9</v>
      </c>
      <c r="N77" s="401">
        <f>M77+1</f>
        <v>10</v>
      </c>
      <c r="O77" s="311"/>
    </row>
    <row r="78" spans="1:15" ht="13.5" customHeight="1" thickTop="1">
      <c r="A78" s="311"/>
      <c r="B78" s="682" t="s">
        <v>255</v>
      </c>
      <c r="C78" s="683"/>
      <c r="D78" s="444" t="s">
        <v>248</v>
      </c>
      <c r="E78" s="453"/>
      <c r="F78" s="454"/>
      <c r="G78" s="454"/>
      <c r="H78" s="454"/>
      <c r="I78" s="454"/>
      <c r="J78" s="454"/>
      <c r="K78" s="454"/>
      <c r="L78" s="454"/>
      <c r="M78" s="454"/>
      <c r="N78" s="455"/>
      <c r="O78" s="311"/>
    </row>
    <row r="79" spans="1:15" ht="13.5" customHeight="1">
      <c r="A79" s="311"/>
      <c r="B79" s="684"/>
      <c r="C79" s="685"/>
      <c r="D79" s="445" t="s">
        <v>249</v>
      </c>
      <c r="E79" s="518">
        <v>6</v>
      </c>
      <c r="F79" s="519">
        <v>6</v>
      </c>
      <c r="G79" s="519">
        <v>6</v>
      </c>
      <c r="H79" s="519">
        <v>6</v>
      </c>
      <c r="I79" s="519">
        <v>6</v>
      </c>
      <c r="J79" s="519">
        <v>6</v>
      </c>
      <c r="K79" s="519">
        <v>6</v>
      </c>
      <c r="L79" s="519">
        <v>6</v>
      </c>
      <c r="M79" s="519">
        <v>6</v>
      </c>
      <c r="N79" s="520">
        <v>6</v>
      </c>
      <c r="O79" s="311"/>
    </row>
    <row r="80" spans="1:15" ht="13.5" customHeight="1">
      <c r="A80" s="311"/>
      <c r="B80" s="684"/>
      <c r="C80" s="685"/>
      <c r="D80" s="445" t="s">
        <v>250</v>
      </c>
      <c r="E80" s="521">
        <v>0</v>
      </c>
      <c r="F80" s="522">
        <v>0</v>
      </c>
      <c r="G80" s="522">
        <v>0</v>
      </c>
      <c r="H80" s="522">
        <v>0</v>
      </c>
      <c r="I80" s="522">
        <v>0</v>
      </c>
      <c r="J80" s="522">
        <v>0</v>
      </c>
      <c r="K80" s="522">
        <v>0</v>
      </c>
      <c r="L80" s="522">
        <v>0</v>
      </c>
      <c r="M80" s="522">
        <v>0</v>
      </c>
      <c r="N80" s="523">
        <v>0</v>
      </c>
      <c r="O80" s="311"/>
    </row>
    <row r="81" spans="1:15" ht="12.75" customHeight="1" thickBot="1">
      <c r="A81" s="311"/>
      <c r="B81" s="686"/>
      <c r="C81" s="687"/>
      <c r="D81" s="407" t="s">
        <v>251</v>
      </c>
      <c r="E81" s="456">
        <v>3</v>
      </c>
      <c r="F81" s="457">
        <v>3</v>
      </c>
      <c r="G81" s="457">
        <v>3</v>
      </c>
      <c r="H81" s="457">
        <v>3</v>
      </c>
      <c r="I81" s="457">
        <v>3</v>
      </c>
      <c r="J81" s="457">
        <v>3</v>
      </c>
      <c r="K81" s="457">
        <v>3</v>
      </c>
      <c r="L81" s="457">
        <v>3</v>
      </c>
      <c r="M81" s="457">
        <v>3</v>
      </c>
      <c r="N81" s="458">
        <v>3</v>
      </c>
      <c r="O81" s="311"/>
    </row>
    <row r="82" spans="1:15" ht="12.75">
      <c r="A82" s="311"/>
      <c r="B82" s="311"/>
      <c r="C82" s="311"/>
      <c r="D82" s="311"/>
      <c r="E82" s="311"/>
      <c r="F82" s="311"/>
      <c r="G82" s="346"/>
      <c r="H82" s="346"/>
      <c r="I82" s="346"/>
      <c r="J82" s="311"/>
      <c r="K82" s="311"/>
      <c r="L82" s="311"/>
      <c r="M82" s="311"/>
      <c r="N82" s="311"/>
      <c r="O82" s="311"/>
    </row>
    <row r="83" spans="1:15" ht="12.75">
      <c r="A83" s="311"/>
      <c r="B83" s="347" t="s">
        <v>228</v>
      </c>
      <c r="C83" s="311"/>
      <c r="D83" s="311"/>
      <c r="E83" s="311"/>
      <c r="F83" s="311"/>
      <c r="G83" s="346"/>
      <c r="H83" s="346"/>
      <c r="I83" s="346"/>
      <c r="J83" s="311"/>
      <c r="K83" s="311"/>
      <c r="L83" s="311"/>
      <c r="M83" s="311"/>
      <c r="N83" s="311"/>
      <c r="O83" s="311"/>
    </row>
    <row r="84" spans="1:15" ht="13.5" customHeight="1">
      <c r="A84" s="311"/>
      <c r="B84" s="311" t="s">
        <v>229</v>
      </c>
      <c r="C84" s="311"/>
      <c r="D84" s="311"/>
      <c r="E84" s="311"/>
      <c r="F84" s="311"/>
      <c r="G84" s="346"/>
      <c r="H84" s="346"/>
      <c r="I84" s="346"/>
      <c r="J84" s="311"/>
      <c r="K84" s="311"/>
      <c r="L84" s="311"/>
      <c r="M84" s="311"/>
      <c r="N84" s="311"/>
      <c r="O84" s="311"/>
    </row>
    <row r="85" spans="1:15" ht="12.75" customHeight="1" thickBot="1">
      <c r="A85" s="311"/>
      <c r="B85" s="398"/>
      <c r="C85" s="311"/>
      <c r="D85" s="311"/>
      <c r="E85" s="311"/>
      <c r="F85" s="311"/>
      <c r="G85" s="346"/>
      <c r="H85" s="346"/>
      <c r="I85" s="346"/>
      <c r="J85" s="311"/>
      <c r="K85" s="311"/>
      <c r="L85" s="311"/>
      <c r="M85" s="311"/>
      <c r="N85" s="311"/>
      <c r="O85" s="311"/>
    </row>
    <row r="86" spans="1:15" ht="12.75" customHeight="1" thickBot="1">
      <c r="A86" s="311"/>
      <c r="B86" s="412" t="s">
        <v>4</v>
      </c>
      <c r="C86" s="413"/>
      <c r="D86" s="414" t="s">
        <v>230</v>
      </c>
      <c r="E86" s="690" t="s">
        <v>0</v>
      </c>
      <c r="F86" s="691"/>
      <c r="G86" s="346"/>
      <c r="H86" s="346"/>
      <c r="I86" s="346"/>
      <c r="J86" s="311"/>
      <c r="K86" s="311"/>
      <c r="L86" s="311"/>
      <c r="M86" s="311"/>
      <c r="N86" s="311"/>
      <c r="O86" s="311"/>
    </row>
    <row r="87" spans="1:15" ht="26.25" customHeight="1" thickTop="1">
      <c r="A87" s="311"/>
      <c r="B87" s="575" t="s">
        <v>102</v>
      </c>
      <c r="C87" s="576"/>
      <c r="D87" s="577" t="s">
        <v>238</v>
      </c>
      <c r="E87" s="663">
        <v>0.2</v>
      </c>
      <c r="F87" s="664"/>
      <c r="G87" s="346"/>
      <c r="H87" s="479"/>
      <c r="I87" s="311"/>
      <c r="J87" s="311"/>
      <c r="K87" s="311"/>
      <c r="L87" s="311"/>
      <c r="M87" s="311"/>
      <c r="N87" s="311"/>
      <c r="O87" s="311"/>
    </row>
    <row r="88" spans="1:15" ht="26.25" customHeight="1">
      <c r="A88" s="311"/>
      <c r="B88" s="579" t="s">
        <v>245</v>
      </c>
      <c r="C88" s="580"/>
      <c r="D88" s="581" t="s">
        <v>256</v>
      </c>
      <c r="E88" s="700">
        <v>0.2</v>
      </c>
      <c r="F88" s="701"/>
      <c r="G88" s="346"/>
      <c r="H88" s="479"/>
      <c r="I88" s="311"/>
      <c r="J88" s="311"/>
      <c r="K88" s="311"/>
      <c r="L88" s="311"/>
      <c r="M88" s="311"/>
      <c r="N88" s="311"/>
      <c r="O88" s="311"/>
    </row>
    <row r="89" spans="1:15" ht="26.25" customHeight="1">
      <c r="A89" s="311"/>
      <c r="B89" s="579" t="s">
        <v>246</v>
      </c>
      <c r="C89" s="580"/>
      <c r="D89" s="581" t="s">
        <v>256</v>
      </c>
      <c r="E89" s="700">
        <v>7.0000000000000007E-2</v>
      </c>
      <c r="F89" s="701"/>
      <c r="G89" s="346"/>
      <c r="H89" s="479"/>
      <c r="I89" s="311"/>
      <c r="J89" s="311"/>
      <c r="K89" s="311"/>
      <c r="L89" s="311"/>
      <c r="M89" s="311"/>
      <c r="N89" s="311"/>
      <c r="O89" s="311"/>
    </row>
    <row r="90" spans="1:15" ht="26.25" customHeight="1">
      <c r="A90" s="311"/>
      <c r="B90" s="579" t="s">
        <v>247</v>
      </c>
      <c r="C90" s="580"/>
      <c r="D90" s="581" t="s">
        <v>256</v>
      </c>
      <c r="E90" s="700">
        <v>0.03</v>
      </c>
      <c r="F90" s="701"/>
      <c r="G90" s="346"/>
      <c r="H90" s="479"/>
      <c r="I90" s="311"/>
      <c r="J90" s="311"/>
      <c r="K90" s="311"/>
      <c r="L90" s="311"/>
      <c r="M90" s="311"/>
      <c r="N90" s="311"/>
      <c r="O90" s="311"/>
    </row>
    <row r="91" spans="1:15" ht="26.25" customHeight="1" thickBot="1">
      <c r="A91" s="311"/>
      <c r="B91" s="582" t="s">
        <v>103</v>
      </c>
      <c r="C91" s="578"/>
      <c r="D91" s="516" t="s">
        <v>256</v>
      </c>
      <c r="E91" s="688">
        <v>0.5</v>
      </c>
      <c r="F91" s="689"/>
      <c r="G91" s="346"/>
      <c r="H91" s="479"/>
      <c r="I91" s="311"/>
      <c r="J91" s="311"/>
      <c r="K91" s="311"/>
      <c r="L91" s="311"/>
      <c r="M91" s="311"/>
      <c r="N91" s="311"/>
      <c r="O91" s="311"/>
    </row>
    <row r="92" spans="1:15" ht="12.75" customHeight="1">
      <c r="A92" s="311"/>
      <c r="B92" s="311"/>
      <c r="C92" s="311"/>
      <c r="D92" s="311"/>
      <c r="E92" s="311"/>
      <c r="F92" s="311"/>
      <c r="G92" s="346"/>
      <c r="H92" s="346"/>
      <c r="I92" s="346"/>
      <c r="J92" s="311"/>
      <c r="K92" s="311"/>
      <c r="L92" s="311"/>
      <c r="M92" s="311"/>
      <c r="N92" s="311"/>
      <c r="O92" s="311"/>
    </row>
    <row r="93" spans="1:15" ht="12.75" hidden="1" customHeight="1">
      <c r="A93" s="311"/>
      <c r="B93" s="311"/>
      <c r="C93" s="311"/>
      <c r="D93" s="311"/>
      <c r="E93" s="311"/>
      <c r="F93" s="311"/>
      <c r="G93" s="346"/>
      <c r="H93" s="346"/>
      <c r="I93" s="346"/>
      <c r="J93" s="311"/>
      <c r="K93" s="311"/>
      <c r="L93" s="311"/>
      <c r="M93" s="311"/>
      <c r="N93" s="311"/>
      <c r="O93" s="311"/>
    </row>
    <row r="94" spans="1:15" ht="12.75" hidden="1" customHeight="1">
      <c r="A94" s="311"/>
      <c r="O94" s="311"/>
    </row>
    <row r="95" spans="1:15" ht="12.75" hidden="1" customHeight="1">
      <c r="A95" s="311"/>
      <c r="O95" s="311"/>
    </row>
    <row r="96" spans="1:15" ht="12.75" hidden="1" customHeight="1"/>
    <row r="97" ht="12.75" hidden="1" customHeight="1"/>
  </sheetData>
  <sheetProtection algorithmName="SHA-512" hashValue="PdaRbgUqRptt1gl6yEjnfVi2F1/Lb2VWimKN+T6bh2O1vygLQdUpnDR6zmelSM0CZ28wWxW8e4yB77/CeRHSXQ==" saltValue="RKB4YL8sZkUFvl6QNQTOIA==" spinCount="100000" sheet="1" formatRows="0"/>
  <mergeCells count="51">
    <mergeCell ref="B24:B25"/>
    <mergeCell ref="C24:D25"/>
    <mergeCell ref="E24:E25"/>
    <mergeCell ref="F24:F25"/>
    <mergeCell ref="G24:G25"/>
    <mergeCell ref="C35:D35"/>
    <mergeCell ref="I24:I25"/>
    <mergeCell ref="C26:D26"/>
    <mergeCell ref="C27:D27"/>
    <mergeCell ref="C28:D28"/>
    <mergeCell ref="C29:D29"/>
    <mergeCell ref="H24:H25"/>
    <mergeCell ref="C30:D30"/>
    <mergeCell ref="C31:D31"/>
    <mergeCell ref="C32:D32"/>
    <mergeCell ref="C33:D33"/>
    <mergeCell ref="C34:F34"/>
    <mergeCell ref="C47:D47"/>
    <mergeCell ref="C36:D36"/>
    <mergeCell ref="C37:D37"/>
    <mergeCell ref="C38:D38"/>
    <mergeCell ref="C39:D39"/>
    <mergeCell ref="C40:D40"/>
    <mergeCell ref="C41:D41"/>
    <mergeCell ref="C42:D42"/>
    <mergeCell ref="C43:D43"/>
    <mergeCell ref="C44:D44"/>
    <mergeCell ref="C45:D45"/>
    <mergeCell ref="C46:D46"/>
    <mergeCell ref="E91:F91"/>
    <mergeCell ref="E86:F86"/>
    <mergeCell ref="B62:C63"/>
    <mergeCell ref="B70:C71"/>
    <mergeCell ref="B76:C77"/>
    <mergeCell ref="D76:D77"/>
    <mergeCell ref="E76:N76"/>
    <mergeCell ref="B64:C65"/>
    <mergeCell ref="B66:C67"/>
    <mergeCell ref="B68:C69"/>
    <mergeCell ref="E88:F88"/>
    <mergeCell ref="E89:F89"/>
    <mergeCell ref="E90:F90"/>
    <mergeCell ref="C48:F48"/>
    <mergeCell ref="E87:F87"/>
    <mergeCell ref="C49:D49"/>
    <mergeCell ref="C51:D51"/>
    <mergeCell ref="D56:D57"/>
    <mergeCell ref="E56:N56"/>
    <mergeCell ref="B56:C57"/>
    <mergeCell ref="B58:C61"/>
    <mergeCell ref="B78:C81"/>
  </mergeCells>
  <pageMargins left="0.70866141732283472" right="0.70866141732283472" top="0.78740157480314965" bottom="0.78740157480314965" header="0.31496062992125984" footer="0.31496062992125984"/>
  <pageSetup paperSize="9" scale="76" fitToHeight="2" orientation="landscape" r:id="rId1"/>
  <headerFooter>
    <oddHeader>&amp;F</oddHeader>
    <oddFooter>&amp;A</oddFooter>
  </headerFooter>
  <rowBreaks count="2" manualBreakCount="2">
    <brk id="21" min="1" max="13" man="1"/>
    <brk id="52"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0"/>
  </sheetPr>
  <dimension ref="A1:O82"/>
  <sheetViews>
    <sheetView showGridLines="0" zoomScaleNormal="100" zoomScaleSheetLayoutView="100" workbookViewId="0">
      <selection activeCell="E21" sqref="E21"/>
    </sheetView>
  </sheetViews>
  <sheetFormatPr defaultColWidth="0" defaultRowHeight="0" customHeight="1" zeroHeight="1"/>
  <cols>
    <col min="1" max="1" width="4.7109375" style="8" customWidth="1"/>
    <col min="2" max="2" width="6.7109375" style="8" customWidth="1"/>
    <col min="3" max="3" width="23.28515625" style="8" customWidth="1"/>
    <col min="4" max="4" width="13.42578125" style="8" bestFit="1" customWidth="1"/>
    <col min="5" max="6" width="10.7109375" style="8" customWidth="1"/>
    <col min="7" max="9" width="10.7109375" style="39" customWidth="1"/>
    <col min="10" max="10" width="10.7109375" style="8" customWidth="1"/>
    <col min="11" max="11" width="12.28515625" style="8" customWidth="1"/>
    <col min="12" max="14" width="10.7109375" style="8" customWidth="1"/>
    <col min="15" max="15" width="4.7109375" style="8" customWidth="1"/>
    <col min="16" max="16384" width="9.140625" style="8" hidden="1"/>
  </cols>
  <sheetData>
    <row r="1" spans="1:15" customFormat="1" ht="12.75">
      <c r="A1" s="9"/>
      <c r="B1" s="9"/>
      <c r="C1" s="9"/>
      <c r="D1" s="9"/>
      <c r="E1" s="9"/>
      <c r="F1" s="9"/>
      <c r="G1" s="210"/>
      <c r="H1" s="210"/>
      <c r="I1" s="210"/>
      <c r="J1" s="9"/>
      <c r="K1" s="9"/>
      <c r="L1" s="9"/>
      <c r="M1" s="9"/>
      <c r="N1" s="9"/>
      <c r="O1" s="9"/>
    </row>
    <row r="2" spans="1:15" customFormat="1" ht="12.75">
      <c r="A2" s="9"/>
      <c r="B2" s="10" t="s">
        <v>118</v>
      </c>
      <c r="C2" s="10"/>
      <c r="D2" s="9"/>
      <c r="E2" s="9"/>
      <c r="F2" s="9"/>
      <c r="G2" s="210"/>
      <c r="H2" s="210"/>
      <c r="I2" s="210"/>
      <c r="J2" s="9"/>
      <c r="K2" s="217" t="s">
        <v>119</v>
      </c>
      <c r="L2" s="331"/>
      <c r="M2" s="331"/>
      <c r="N2" s="332"/>
      <c r="O2" s="331"/>
    </row>
    <row r="3" spans="1:15" customFormat="1" ht="13.5" thickBot="1">
      <c r="A3" s="9"/>
      <c r="B3" s="10"/>
      <c r="C3" s="10"/>
      <c r="D3" s="9"/>
      <c r="E3" s="10"/>
      <c r="F3" s="9"/>
      <c r="G3" s="210"/>
      <c r="H3" s="210"/>
      <c r="I3" s="210"/>
      <c r="J3" s="9"/>
      <c r="K3" s="218" t="s">
        <v>120</v>
      </c>
      <c r="L3" s="319"/>
      <c r="M3" s="319"/>
      <c r="N3" s="319"/>
      <c r="O3" s="319"/>
    </row>
    <row r="4" spans="1:15" s="216" customFormat="1" ht="15" customHeight="1" thickBot="1">
      <c r="A4" s="215"/>
      <c r="B4" s="215" t="s">
        <v>179</v>
      </c>
      <c r="C4" s="215"/>
      <c r="D4" s="215"/>
      <c r="E4" s="215"/>
      <c r="F4" s="215"/>
      <c r="G4" s="215"/>
      <c r="H4" s="215"/>
      <c r="I4" s="307"/>
      <c r="J4" s="215"/>
      <c r="K4" s="215"/>
      <c r="L4" s="215"/>
      <c r="M4" s="215"/>
      <c r="N4" s="215"/>
      <c r="O4" s="215"/>
    </row>
    <row r="5" spans="1:15" ht="12" customHeight="1">
      <c r="A5" s="9"/>
      <c r="B5" s="10"/>
      <c r="C5" s="10"/>
      <c r="D5" s="9"/>
      <c r="E5" s="9"/>
      <c r="F5" s="9"/>
      <c r="G5" s="9"/>
      <c r="H5" s="9"/>
      <c r="I5" s="115"/>
      <c r="J5" s="9"/>
      <c r="K5" s="50"/>
      <c r="L5" s="9"/>
      <c r="M5" s="9"/>
      <c r="N5" s="9"/>
      <c r="O5" s="9"/>
    </row>
    <row r="6" spans="1:15" s="216" customFormat="1" ht="15" customHeight="1">
      <c r="A6" s="215"/>
      <c r="B6" s="50" t="s">
        <v>267</v>
      </c>
      <c r="C6" s="9"/>
      <c r="D6" s="9"/>
      <c r="E6" s="9"/>
      <c r="F6" s="9"/>
      <c r="G6" s="9"/>
      <c r="H6" s="9"/>
      <c r="I6" s="9"/>
      <c r="J6" s="9"/>
      <c r="K6" s="233"/>
      <c r="L6" s="215"/>
      <c r="M6" s="215"/>
      <c r="N6" s="215"/>
      <c r="O6" s="215"/>
    </row>
    <row r="7" spans="1:15" customFormat="1" ht="13.5" thickBot="1">
      <c r="A7" s="9"/>
      <c r="B7" s="9"/>
      <c r="C7" s="9"/>
      <c r="D7" s="9"/>
      <c r="E7" s="9"/>
      <c r="F7" s="9"/>
      <c r="G7" s="210"/>
      <c r="H7" s="210"/>
      <c r="I7" s="210"/>
      <c r="J7" s="9"/>
      <c r="K7" s="9"/>
      <c r="L7" s="9"/>
      <c r="M7" s="9"/>
      <c r="N7" s="9"/>
      <c r="O7" s="9"/>
    </row>
    <row r="8" spans="1:15" customFormat="1" ht="25.5" customHeight="1" thickBot="1">
      <c r="A8" s="9"/>
      <c r="B8" s="756" t="s">
        <v>32</v>
      </c>
      <c r="C8" s="758" t="s">
        <v>33</v>
      </c>
      <c r="D8" s="759"/>
      <c r="E8" s="748" t="s">
        <v>35</v>
      </c>
      <c r="F8" s="748" t="s">
        <v>34</v>
      </c>
      <c r="G8" s="762" t="s">
        <v>213</v>
      </c>
      <c r="H8" s="762" t="s">
        <v>95</v>
      </c>
      <c r="I8" s="748" t="s">
        <v>96</v>
      </c>
      <c r="J8" s="784" t="s">
        <v>180</v>
      </c>
      <c r="K8" s="785"/>
      <c r="L8" s="11"/>
      <c r="M8" s="9"/>
      <c r="N8" s="9"/>
      <c r="O8" s="9"/>
    </row>
    <row r="9" spans="1:15" s="7" customFormat="1" ht="13.5" customHeight="1">
      <c r="A9" s="11"/>
      <c r="B9" s="757"/>
      <c r="C9" s="760"/>
      <c r="D9" s="761"/>
      <c r="E9" s="749"/>
      <c r="F9" s="749"/>
      <c r="G9" s="749"/>
      <c r="H9" s="749"/>
      <c r="I9" s="749"/>
      <c r="J9" s="429" t="s">
        <v>108</v>
      </c>
      <c r="K9" s="133" t="s">
        <v>238</v>
      </c>
      <c r="L9" s="40"/>
      <c r="M9" s="11"/>
      <c r="N9" s="11"/>
    </row>
    <row r="10" spans="1:15" s="43" customFormat="1" ht="13.5" thickBot="1">
      <c r="A10" s="40"/>
      <c r="B10" s="41"/>
      <c r="C10" s="782"/>
      <c r="D10" s="783"/>
      <c r="E10" s="33"/>
      <c r="F10" s="33"/>
      <c r="G10" s="32" t="s">
        <v>36</v>
      </c>
      <c r="H10" s="32" t="s">
        <v>36</v>
      </c>
      <c r="I10" s="33" t="s">
        <v>36</v>
      </c>
      <c r="J10" s="430" t="s">
        <v>31</v>
      </c>
      <c r="K10" s="42" t="s">
        <v>31</v>
      </c>
      <c r="L10" s="9"/>
      <c r="M10" s="40"/>
      <c r="N10" s="40"/>
    </row>
    <row r="11" spans="1:15" customFormat="1" ht="13.5" thickTop="1">
      <c r="A11" s="9"/>
      <c r="B11" s="14">
        <v>11</v>
      </c>
      <c r="C11" s="750" t="s">
        <v>110</v>
      </c>
      <c r="D11" s="751"/>
      <c r="E11" s="16" t="s">
        <v>19</v>
      </c>
      <c r="F11" s="17" t="s">
        <v>108</v>
      </c>
      <c r="G11" s="308"/>
      <c r="H11" s="34">
        <f>100%-G11-I11</f>
        <v>1</v>
      </c>
      <c r="I11" s="35">
        <f>'NASTAVENI OBJEDNATELE'!I27</f>
        <v>0</v>
      </c>
      <c r="J11" s="323"/>
      <c r="K11" s="325"/>
      <c r="L11" s="9"/>
      <c r="M11" s="9"/>
      <c r="N11" s="9"/>
    </row>
    <row r="12" spans="1:15" customFormat="1" ht="12.75">
      <c r="A12" s="9"/>
      <c r="B12" s="18"/>
      <c r="C12" s="752"/>
      <c r="D12" s="753"/>
      <c r="E12" s="20" t="s">
        <v>20</v>
      </c>
      <c r="F12" s="21" t="s">
        <v>238</v>
      </c>
      <c r="G12" s="308"/>
      <c r="H12" s="34">
        <f>100%-G12-I12</f>
        <v>1</v>
      </c>
      <c r="I12" s="35">
        <f>'NASTAVENI OBJEDNATELE'!I28</f>
        <v>0</v>
      </c>
      <c r="J12" s="324"/>
      <c r="K12" s="326"/>
      <c r="L12" s="9"/>
      <c r="M12" s="9"/>
      <c r="N12" s="9"/>
    </row>
    <row r="13" spans="1:15" customFormat="1" ht="12.75">
      <c r="A13" s="9"/>
      <c r="B13" s="22"/>
      <c r="C13" s="742"/>
      <c r="D13" s="743"/>
      <c r="E13" s="20" t="s">
        <v>21</v>
      </c>
      <c r="F13" s="21" t="s">
        <v>22</v>
      </c>
      <c r="G13" s="308"/>
      <c r="H13" s="34">
        <f>100%-G13-I13</f>
        <v>1</v>
      </c>
      <c r="I13" s="35">
        <f>'NASTAVENI OBJEDNATELE'!I29</f>
        <v>0</v>
      </c>
      <c r="J13" s="323"/>
      <c r="K13" s="326"/>
      <c r="L13" s="9"/>
      <c r="M13" s="9"/>
      <c r="N13" s="9"/>
    </row>
    <row r="14" spans="1:15" customFormat="1" ht="12.75">
      <c r="A14" s="9"/>
      <c r="B14" s="23">
        <v>12</v>
      </c>
      <c r="C14" s="738" t="s">
        <v>5</v>
      </c>
      <c r="D14" s="739"/>
      <c r="E14" s="48"/>
      <c r="F14" s="47"/>
      <c r="G14" s="308"/>
      <c r="H14" s="308"/>
      <c r="I14" s="35">
        <f t="shared" ref="I14" si="0">100%-G14-H14</f>
        <v>1</v>
      </c>
      <c r="J14" s="327"/>
      <c r="K14" s="328"/>
      <c r="L14" s="9"/>
      <c r="M14" s="9"/>
      <c r="N14" s="9"/>
    </row>
    <row r="15" spans="1:15" customFormat="1" ht="12.75">
      <c r="A15" s="9"/>
      <c r="B15" s="23">
        <v>13</v>
      </c>
      <c r="C15" s="738" t="s">
        <v>6</v>
      </c>
      <c r="D15" s="739"/>
      <c r="E15" s="48"/>
      <c r="F15" s="47"/>
      <c r="G15" s="308"/>
      <c r="H15" s="308"/>
      <c r="I15" s="35">
        <f t="shared" ref="I15:I30" si="1">100%-G15-H15</f>
        <v>1</v>
      </c>
      <c r="J15" s="327"/>
      <c r="K15" s="328"/>
      <c r="L15" s="9"/>
      <c r="M15" s="9"/>
      <c r="N15" s="9"/>
    </row>
    <row r="16" spans="1:15" customFormat="1" ht="12.75">
      <c r="A16" s="9"/>
      <c r="B16" s="24">
        <v>14</v>
      </c>
      <c r="C16" s="740" t="s">
        <v>7</v>
      </c>
      <c r="D16" s="741"/>
      <c r="E16" s="20" t="s">
        <v>25</v>
      </c>
      <c r="F16" s="21" t="s">
        <v>23</v>
      </c>
      <c r="G16" s="34">
        <f>'NASTAVENI OBJEDNATELE'!G32</f>
        <v>0</v>
      </c>
      <c r="H16" s="34">
        <f>'NASTAVENI OBJEDNATELE'!H32</f>
        <v>1</v>
      </c>
      <c r="I16" s="35">
        <f t="shared" si="1"/>
        <v>0</v>
      </c>
      <c r="J16" s="327"/>
      <c r="K16" s="328"/>
      <c r="L16" s="9"/>
      <c r="M16" s="9"/>
      <c r="N16" s="9"/>
    </row>
    <row r="17" spans="1:14" customFormat="1" ht="12.75">
      <c r="A17" s="9"/>
      <c r="B17" s="22"/>
      <c r="C17" s="742"/>
      <c r="D17" s="743"/>
      <c r="E17" s="20" t="s">
        <v>26</v>
      </c>
      <c r="F17" s="21" t="s">
        <v>22</v>
      </c>
      <c r="G17" s="34">
        <f>'NASTAVENI OBJEDNATELE'!G33</f>
        <v>0</v>
      </c>
      <c r="H17" s="34">
        <f>'NASTAVENI OBJEDNATELE'!H33</f>
        <v>0</v>
      </c>
      <c r="I17" s="35">
        <f t="shared" ref="I17" si="2">100%-G17-H17</f>
        <v>1</v>
      </c>
      <c r="J17" s="327"/>
      <c r="K17" s="328"/>
      <c r="L17" s="9"/>
      <c r="M17" s="9"/>
      <c r="N17" s="9"/>
    </row>
    <row r="18" spans="1:14" customFormat="1" ht="12.75">
      <c r="A18" s="9"/>
      <c r="B18" s="23">
        <v>15</v>
      </c>
      <c r="C18" s="738" t="s">
        <v>39</v>
      </c>
      <c r="D18" s="739"/>
      <c r="E18" s="754"/>
      <c r="F18" s="755"/>
      <c r="G18" s="34">
        <f>'NASTAVENI OBJEDNATELE'!G34</f>
        <v>0</v>
      </c>
      <c r="H18" s="34">
        <f>'NASTAVENI OBJEDNATELE'!H34</f>
        <v>1</v>
      </c>
      <c r="I18" s="35">
        <f t="shared" si="1"/>
        <v>0</v>
      </c>
      <c r="J18" s="327"/>
      <c r="K18" s="328"/>
      <c r="L18" s="9"/>
      <c r="M18" s="9"/>
      <c r="N18" s="9"/>
    </row>
    <row r="19" spans="1:14" customFormat="1" ht="12.75">
      <c r="A19" s="9"/>
      <c r="B19" s="24">
        <v>16</v>
      </c>
      <c r="C19" s="740" t="s">
        <v>8</v>
      </c>
      <c r="D19" s="741"/>
      <c r="E19" s="20" t="s">
        <v>27</v>
      </c>
      <c r="F19" s="21" t="s">
        <v>24</v>
      </c>
      <c r="G19" s="308"/>
      <c r="H19" s="34">
        <f>100%-G19-I19</f>
        <v>1</v>
      </c>
      <c r="I19" s="35">
        <f>'NASTAVENI OBJEDNATELE'!I35</f>
        <v>0</v>
      </c>
      <c r="J19" s="327"/>
      <c r="K19" s="328"/>
      <c r="L19" s="9"/>
      <c r="M19" s="9"/>
      <c r="N19" s="9"/>
    </row>
    <row r="20" spans="1:14" customFormat="1" ht="12.75">
      <c r="A20" s="9"/>
      <c r="B20" s="22"/>
      <c r="C20" s="742"/>
      <c r="D20" s="743"/>
      <c r="E20" s="20" t="s">
        <v>28</v>
      </c>
      <c r="F20" s="21" t="s">
        <v>22</v>
      </c>
      <c r="G20" s="308"/>
      <c r="H20" s="308"/>
      <c r="I20" s="35">
        <f t="shared" si="1"/>
        <v>1</v>
      </c>
      <c r="J20" s="327"/>
      <c r="K20" s="328"/>
      <c r="L20" s="9"/>
      <c r="M20" s="9"/>
      <c r="N20" s="9"/>
    </row>
    <row r="21" spans="1:14" customFormat="1" ht="12.75">
      <c r="A21" s="9"/>
      <c r="B21" s="24">
        <v>17</v>
      </c>
      <c r="C21" s="740" t="s">
        <v>9</v>
      </c>
      <c r="D21" s="741"/>
      <c r="E21" s="20" t="s">
        <v>37</v>
      </c>
      <c r="F21" s="21" t="s">
        <v>24</v>
      </c>
      <c r="G21" s="36">
        <f>G19</f>
        <v>0</v>
      </c>
      <c r="H21" s="34">
        <f>100%-G21-I21</f>
        <v>1</v>
      </c>
      <c r="I21" s="35">
        <f>'NASTAVENI OBJEDNATELE'!I37</f>
        <v>0</v>
      </c>
      <c r="J21" s="327"/>
      <c r="K21" s="328"/>
      <c r="L21" s="9"/>
      <c r="M21" s="9"/>
      <c r="N21" s="9"/>
    </row>
    <row r="22" spans="1:14" customFormat="1" ht="12.75">
      <c r="A22" s="9"/>
      <c r="B22" s="22"/>
      <c r="C22" s="742"/>
      <c r="D22" s="743"/>
      <c r="E22" s="20" t="s">
        <v>38</v>
      </c>
      <c r="F22" s="21" t="s">
        <v>22</v>
      </c>
      <c r="G22" s="36">
        <f>G20</f>
        <v>0</v>
      </c>
      <c r="H22" s="36">
        <f>H20</f>
        <v>0</v>
      </c>
      <c r="I22" s="35">
        <f t="shared" si="1"/>
        <v>1</v>
      </c>
      <c r="J22" s="327"/>
      <c r="K22" s="328"/>
      <c r="L22" s="9"/>
      <c r="M22" s="9"/>
      <c r="N22" s="9"/>
    </row>
    <row r="23" spans="1:14" customFormat="1" ht="12.75">
      <c r="A23" s="9"/>
      <c r="B23" s="23">
        <v>18</v>
      </c>
      <c r="C23" s="738" t="s">
        <v>10</v>
      </c>
      <c r="D23" s="739"/>
      <c r="E23" s="48"/>
      <c r="F23" s="47"/>
      <c r="G23" s="308"/>
      <c r="H23" s="308"/>
      <c r="I23" s="35">
        <f t="shared" si="1"/>
        <v>1</v>
      </c>
      <c r="J23" s="327"/>
      <c r="K23" s="328"/>
      <c r="L23" s="9"/>
      <c r="M23" s="9"/>
      <c r="N23" s="9"/>
    </row>
    <row r="24" spans="1:14" customFormat="1" ht="12.75" customHeight="1">
      <c r="A24" s="9"/>
      <c r="B24" s="472">
        <v>19</v>
      </c>
      <c r="C24" s="736" t="s">
        <v>11</v>
      </c>
      <c r="D24" s="737"/>
      <c r="E24" s="473"/>
      <c r="F24" s="474"/>
      <c r="G24" s="475"/>
      <c r="H24" s="475"/>
      <c r="I24" s="476"/>
      <c r="J24" s="477"/>
      <c r="K24" s="478"/>
      <c r="L24" s="9"/>
      <c r="M24" s="9"/>
      <c r="N24" s="9"/>
    </row>
    <row r="25" spans="1:14" customFormat="1" ht="12.75">
      <c r="A25" s="9"/>
      <c r="B25" s="472">
        <v>20</v>
      </c>
      <c r="C25" s="736" t="s">
        <v>12</v>
      </c>
      <c r="D25" s="737"/>
      <c r="E25" s="473"/>
      <c r="F25" s="474"/>
      <c r="G25" s="475"/>
      <c r="H25" s="475"/>
      <c r="I25" s="476"/>
      <c r="J25" s="477"/>
      <c r="K25" s="478"/>
      <c r="L25" s="9"/>
      <c r="M25" s="9"/>
      <c r="N25" s="9"/>
    </row>
    <row r="26" spans="1:14" customFormat="1" ht="12.75">
      <c r="A26" s="9"/>
      <c r="B26" s="472">
        <v>21</v>
      </c>
      <c r="C26" s="736" t="s">
        <v>13</v>
      </c>
      <c r="D26" s="737"/>
      <c r="E26" s="473"/>
      <c r="F26" s="474"/>
      <c r="G26" s="475"/>
      <c r="H26" s="475"/>
      <c r="I26" s="476"/>
      <c r="J26" s="477"/>
      <c r="K26" s="478"/>
      <c r="L26" s="9"/>
      <c r="M26" s="9"/>
      <c r="N26" s="9"/>
    </row>
    <row r="27" spans="1:14" customFormat="1" ht="12.75">
      <c r="A27" s="9"/>
      <c r="B27" s="23">
        <v>22</v>
      </c>
      <c r="C27" s="738" t="s">
        <v>14</v>
      </c>
      <c r="D27" s="739"/>
      <c r="E27" s="48"/>
      <c r="F27" s="47"/>
      <c r="G27" s="308"/>
      <c r="H27" s="308"/>
      <c r="I27" s="35">
        <f t="shared" si="1"/>
        <v>1</v>
      </c>
      <c r="J27" s="327"/>
      <c r="K27" s="328"/>
      <c r="L27" s="9"/>
      <c r="M27" s="9"/>
      <c r="N27" s="9"/>
    </row>
    <row r="28" spans="1:14" customFormat="1" ht="12.75">
      <c r="A28" s="9"/>
      <c r="B28" s="23">
        <v>23</v>
      </c>
      <c r="C28" s="738" t="s">
        <v>15</v>
      </c>
      <c r="D28" s="739"/>
      <c r="E28" s="48"/>
      <c r="F28" s="47"/>
      <c r="G28" s="308"/>
      <c r="H28" s="308"/>
      <c r="I28" s="35">
        <f t="shared" si="1"/>
        <v>1</v>
      </c>
      <c r="J28" s="327"/>
      <c r="K28" s="328"/>
      <c r="L28" s="9"/>
      <c r="M28" s="9"/>
      <c r="N28" s="9"/>
    </row>
    <row r="29" spans="1:14" customFormat="1" ht="12.75">
      <c r="A29" s="9"/>
      <c r="B29" s="23">
        <v>24</v>
      </c>
      <c r="C29" s="738" t="s">
        <v>16</v>
      </c>
      <c r="D29" s="739"/>
      <c r="E29" s="48"/>
      <c r="F29" s="47"/>
      <c r="G29" s="308"/>
      <c r="H29" s="308"/>
      <c r="I29" s="35">
        <f t="shared" si="1"/>
        <v>1</v>
      </c>
      <c r="J29" s="327"/>
      <c r="K29" s="328"/>
      <c r="L29" s="9"/>
      <c r="M29" s="9"/>
      <c r="N29" s="9"/>
    </row>
    <row r="30" spans="1:14" customFormat="1" ht="12.75">
      <c r="A30" s="9"/>
      <c r="B30" s="23">
        <v>25</v>
      </c>
      <c r="C30" s="738" t="s">
        <v>17</v>
      </c>
      <c r="D30" s="739"/>
      <c r="E30" s="48"/>
      <c r="F30" s="47"/>
      <c r="G30" s="308"/>
      <c r="H30" s="308"/>
      <c r="I30" s="35">
        <f t="shared" si="1"/>
        <v>1</v>
      </c>
      <c r="J30" s="327"/>
      <c r="K30" s="328"/>
      <c r="L30" s="9"/>
      <c r="M30" s="9"/>
      <c r="N30" s="9"/>
    </row>
    <row r="31" spans="1:14" customFormat="1" ht="13.5" thickBot="1">
      <c r="A31" s="9"/>
      <c r="B31" s="26">
        <v>26</v>
      </c>
      <c r="C31" s="776" t="s">
        <v>18</v>
      </c>
      <c r="D31" s="777"/>
      <c r="E31" s="85"/>
      <c r="F31" s="81"/>
      <c r="G31" s="37"/>
      <c r="H31" s="37"/>
      <c r="I31" s="37"/>
      <c r="J31" s="329">
        <f>SUM(J11:J30)</f>
        <v>0</v>
      </c>
      <c r="K31" s="330">
        <f>SUM(K11:K30)</f>
        <v>0</v>
      </c>
      <c r="L31" s="9"/>
      <c r="M31" s="9"/>
      <c r="N31" s="9"/>
    </row>
    <row r="32" spans="1:14" customFormat="1" ht="12.75">
      <c r="A32" s="9"/>
      <c r="B32" s="82"/>
      <c r="C32" s="773" t="s">
        <v>77</v>
      </c>
      <c r="D32" s="774"/>
      <c r="E32" s="774"/>
      <c r="F32" s="775"/>
      <c r="G32" s="34">
        <f>'NASTAVENI OBJEDNATELE'!G48</f>
        <v>0</v>
      </c>
      <c r="H32" s="34">
        <f>'NASTAVENI OBJEDNATELE'!H48</f>
        <v>1</v>
      </c>
      <c r="I32" s="34">
        <f t="shared" ref="I32:I33" si="3">100%-G32-H32</f>
        <v>0</v>
      </c>
      <c r="J32" s="323"/>
      <c r="K32" s="326"/>
      <c r="L32" s="9"/>
      <c r="M32" s="9"/>
      <c r="N32" s="9"/>
    </row>
    <row r="33" spans="1:15" customFormat="1" ht="12.75">
      <c r="A33" s="9"/>
      <c r="B33" s="44"/>
      <c r="C33" s="770" t="s">
        <v>41</v>
      </c>
      <c r="D33" s="754"/>
      <c r="E33" s="27"/>
      <c r="F33" s="47"/>
      <c r="G33" s="308"/>
      <c r="H33" s="308"/>
      <c r="I33" s="35">
        <f t="shared" si="3"/>
        <v>1</v>
      </c>
      <c r="J33" s="327"/>
      <c r="K33" s="328"/>
      <c r="L33" s="9"/>
      <c r="M33" s="9"/>
      <c r="N33" s="9"/>
    </row>
    <row r="34" spans="1:15" customFormat="1" ht="12.75" hidden="1">
      <c r="A34" s="9"/>
      <c r="B34" s="487"/>
      <c r="C34" s="488" t="s">
        <v>207</v>
      </c>
      <c r="D34" s="489"/>
      <c r="E34" s="490"/>
      <c r="F34" s="491"/>
      <c r="G34" s="492"/>
      <c r="H34" s="492"/>
      <c r="I34" s="493"/>
      <c r="J34" s="494"/>
      <c r="K34" s="495"/>
      <c r="L34" s="9"/>
      <c r="M34" s="9"/>
      <c r="N34" s="9"/>
    </row>
    <row r="35" spans="1:15" customFormat="1" ht="13.5" thickBot="1">
      <c r="A35" s="9"/>
      <c r="B35" s="45"/>
      <c r="C35" s="771" t="s">
        <v>43</v>
      </c>
      <c r="D35" s="772"/>
      <c r="E35" s="28"/>
      <c r="F35" s="81"/>
      <c r="G35" s="38"/>
      <c r="H35" s="38"/>
      <c r="I35" s="38"/>
      <c r="J35" s="329">
        <f>SUM(J31:J34)</f>
        <v>0</v>
      </c>
      <c r="K35" s="330">
        <f t="shared" ref="K35" si="4">SUM(K31:K34)</f>
        <v>0</v>
      </c>
      <c r="L35" s="9"/>
      <c r="M35" s="9"/>
      <c r="N35" s="9"/>
    </row>
    <row r="36" spans="1:15" customFormat="1" ht="12.75">
      <c r="A36" s="9"/>
      <c r="B36" s="10"/>
      <c r="C36" s="10"/>
      <c r="D36" s="9"/>
      <c r="E36" s="9"/>
      <c r="F36" s="9"/>
      <c r="G36" s="9"/>
      <c r="H36" s="9"/>
      <c r="I36" s="9"/>
      <c r="J36" s="9"/>
      <c r="K36" s="9"/>
      <c r="L36" s="9"/>
      <c r="M36" s="9"/>
      <c r="N36" s="9"/>
      <c r="O36" s="9"/>
    </row>
    <row r="37" spans="1:15" customFormat="1" ht="12.75">
      <c r="A37" s="9"/>
      <c r="B37" s="10" t="s">
        <v>91</v>
      </c>
      <c r="C37" s="10"/>
      <c r="D37" s="9"/>
      <c r="E37" s="9"/>
      <c r="F37" s="9"/>
      <c r="G37" s="9"/>
      <c r="H37" s="9"/>
      <c r="I37" s="9"/>
      <c r="J37" s="9"/>
      <c r="K37" s="9"/>
      <c r="L37" s="9"/>
      <c r="M37" s="9"/>
      <c r="N37" s="9"/>
      <c r="O37" s="9"/>
    </row>
    <row r="38" spans="1:15" customFormat="1" ht="12.75">
      <c r="A38" s="9"/>
      <c r="B38" s="214" t="s">
        <v>269</v>
      </c>
      <c r="C38" s="214"/>
      <c r="D38" s="9"/>
      <c r="E38" s="9"/>
      <c r="F38" s="9"/>
      <c r="G38" s="9"/>
      <c r="H38" s="9"/>
      <c r="I38" s="9"/>
      <c r="J38" s="9"/>
      <c r="K38" s="9"/>
      <c r="L38" s="9"/>
      <c r="M38" s="9"/>
      <c r="N38" s="9"/>
      <c r="O38" s="9"/>
    </row>
    <row r="39" spans="1:15" customFormat="1" ht="12.75">
      <c r="A39" s="9"/>
      <c r="B39" s="606" t="s">
        <v>270</v>
      </c>
      <c r="C39" s="214"/>
      <c r="D39" s="9"/>
      <c r="E39" s="9"/>
      <c r="F39" s="9"/>
      <c r="G39" s="9"/>
      <c r="H39" s="9"/>
      <c r="I39" s="9"/>
      <c r="J39" s="9"/>
      <c r="K39" s="9"/>
      <c r="L39" s="9"/>
      <c r="M39" s="9"/>
      <c r="N39" s="9"/>
      <c r="O39" s="9"/>
    </row>
    <row r="40" spans="1:15" customFormat="1" ht="13.5" thickBot="1">
      <c r="A40" s="9"/>
      <c r="B40" s="9"/>
      <c r="C40" s="9"/>
      <c r="D40" s="9"/>
      <c r="E40" s="9"/>
      <c r="F40" s="9"/>
      <c r="G40" s="9"/>
      <c r="H40" s="9"/>
      <c r="I40" s="9"/>
      <c r="J40" s="9"/>
      <c r="K40" s="9"/>
      <c r="L40" s="9"/>
      <c r="M40" s="9"/>
      <c r="N40" s="9"/>
      <c r="O40" s="9"/>
    </row>
    <row r="41" spans="1:15" customFormat="1" ht="12.75">
      <c r="A41" s="9"/>
      <c r="B41" s="778" t="s">
        <v>4</v>
      </c>
      <c r="C41" s="779"/>
      <c r="D41" s="734" t="s">
        <v>233</v>
      </c>
      <c r="E41" s="763" t="s">
        <v>94</v>
      </c>
      <c r="F41" s="764"/>
      <c r="G41" s="764"/>
      <c r="H41" s="764"/>
      <c r="I41" s="764"/>
      <c r="J41" s="764"/>
      <c r="K41" s="764"/>
      <c r="L41" s="764"/>
      <c r="M41" s="764"/>
      <c r="N41" s="765"/>
      <c r="O41" s="9"/>
    </row>
    <row r="42" spans="1:15" customFormat="1" ht="13.5" thickBot="1">
      <c r="A42" s="9"/>
      <c r="B42" s="780"/>
      <c r="C42" s="781"/>
      <c r="D42" s="735"/>
      <c r="E42" s="105">
        <f>VR</f>
        <v>1</v>
      </c>
      <c r="F42" s="106">
        <f>E42+1</f>
        <v>2</v>
      </c>
      <c r="G42" s="106">
        <f t="shared" ref="G42:N42" si="5">F42+1</f>
        <v>3</v>
      </c>
      <c r="H42" s="106">
        <f t="shared" si="5"/>
        <v>4</v>
      </c>
      <c r="I42" s="106">
        <f t="shared" si="5"/>
        <v>5</v>
      </c>
      <c r="J42" s="106">
        <f t="shared" si="5"/>
        <v>6</v>
      </c>
      <c r="K42" s="106">
        <f t="shared" si="5"/>
        <v>7</v>
      </c>
      <c r="L42" s="106">
        <f>K42+1</f>
        <v>8</v>
      </c>
      <c r="M42" s="106">
        <f>L42+1</f>
        <v>9</v>
      </c>
      <c r="N42" s="107">
        <f t="shared" si="5"/>
        <v>10</v>
      </c>
      <c r="O42" s="9"/>
    </row>
    <row r="43" spans="1:15" customFormat="1" ht="13.5" customHeight="1" thickTop="1">
      <c r="A43" s="9"/>
      <c r="B43" s="766" t="s">
        <v>255</v>
      </c>
      <c r="C43" s="767"/>
      <c r="D43" s="444" t="s">
        <v>248</v>
      </c>
      <c r="E43" s="459">
        <f t="shared" ref="E43:N43" si="6">NaPoVo-E44-E45-E46</f>
        <v>0</v>
      </c>
      <c r="F43" s="460">
        <f t="shared" si="6"/>
        <v>0</v>
      </c>
      <c r="G43" s="460">
        <f t="shared" si="6"/>
        <v>0</v>
      </c>
      <c r="H43" s="460">
        <f t="shared" si="6"/>
        <v>0</v>
      </c>
      <c r="I43" s="460">
        <f t="shared" si="6"/>
        <v>0</v>
      </c>
      <c r="J43" s="460">
        <f t="shared" si="6"/>
        <v>0</v>
      </c>
      <c r="K43" s="460">
        <f t="shared" si="6"/>
        <v>0</v>
      </c>
      <c r="L43" s="460">
        <f t="shared" si="6"/>
        <v>0</v>
      </c>
      <c r="M43" s="460">
        <f t="shared" si="6"/>
        <v>0</v>
      </c>
      <c r="N43" s="461">
        <f t="shared" si="6"/>
        <v>0</v>
      </c>
      <c r="O43" s="9"/>
    </row>
    <row r="44" spans="1:15" customFormat="1" ht="13.5" customHeight="1">
      <c r="A44" s="9"/>
      <c r="B44" s="768"/>
      <c r="C44" s="769"/>
      <c r="D44" s="445" t="s">
        <v>249</v>
      </c>
      <c r="E44" s="525"/>
      <c r="F44" s="526"/>
      <c r="G44" s="526"/>
      <c r="H44" s="526"/>
      <c r="I44" s="526"/>
      <c r="J44" s="526"/>
      <c r="K44" s="526"/>
      <c r="L44" s="526"/>
      <c r="M44" s="526"/>
      <c r="N44" s="527"/>
      <c r="O44" s="9"/>
    </row>
    <row r="45" spans="1:15" customFormat="1" ht="13.5" customHeight="1">
      <c r="A45" s="9"/>
      <c r="B45" s="768"/>
      <c r="C45" s="769"/>
      <c r="D45" s="445" t="s">
        <v>250</v>
      </c>
      <c r="E45" s="525"/>
      <c r="F45" s="526"/>
      <c r="G45" s="526"/>
      <c r="H45" s="526"/>
      <c r="I45" s="526"/>
      <c r="J45" s="526"/>
      <c r="K45" s="526"/>
      <c r="L45" s="526"/>
      <c r="M45" s="526"/>
      <c r="N45" s="527"/>
      <c r="O45" s="9"/>
    </row>
    <row r="46" spans="1:15" customFormat="1" ht="13.5" customHeight="1">
      <c r="A46" s="9"/>
      <c r="B46" s="768"/>
      <c r="C46" s="769"/>
      <c r="D46" s="450" t="s">
        <v>251</v>
      </c>
      <c r="E46" s="544"/>
      <c r="F46" s="545"/>
      <c r="G46" s="545"/>
      <c r="H46" s="545"/>
      <c r="I46" s="545"/>
      <c r="J46" s="545"/>
      <c r="K46" s="545"/>
      <c r="L46" s="545"/>
      <c r="M46" s="545"/>
      <c r="N46" s="546"/>
      <c r="O46" s="9"/>
    </row>
    <row r="47" spans="1:15" customFormat="1" ht="12.75">
      <c r="A47" s="9"/>
      <c r="B47" s="744" t="s">
        <v>102</v>
      </c>
      <c r="C47" s="745"/>
      <c r="D47" s="1" t="s">
        <v>108</v>
      </c>
      <c r="E47" s="552">
        <f>1-E48</f>
        <v>1</v>
      </c>
      <c r="F47" s="553">
        <f t="shared" ref="F47:N47" si="7">1-F48</f>
        <v>1</v>
      </c>
      <c r="G47" s="553">
        <f t="shared" si="7"/>
        <v>1</v>
      </c>
      <c r="H47" s="553">
        <f t="shared" si="7"/>
        <v>1</v>
      </c>
      <c r="I47" s="553">
        <f t="shared" si="7"/>
        <v>1</v>
      </c>
      <c r="J47" s="553">
        <f t="shared" si="7"/>
        <v>1</v>
      </c>
      <c r="K47" s="553">
        <f t="shared" si="7"/>
        <v>1</v>
      </c>
      <c r="L47" s="553">
        <f t="shared" si="7"/>
        <v>1</v>
      </c>
      <c r="M47" s="553">
        <f t="shared" si="7"/>
        <v>1</v>
      </c>
      <c r="N47" s="554">
        <f t="shared" si="7"/>
        <v>1</v>
      </c>
      <c r="O47" s="9"/>
    </row>
    <row r="48" spans="1:15" customFormat="1" ht="12.75">
      <c r="A48" s="9"/>
      <c r="B48" s="746"/>
      <c r="C48" s="747"/>
      <c r="D48" s="2" t="s">
        <v>238</v>
      </c>
      <c r="E48" s="555"/>
      <c r="F48" s="556"/>
      <c r="G48" s="556"/>
      <c r="H48" s="556"/>
      <c r="I48" s="556"/>
      <c r="J48" s="556"/>
      <c r="K48" s="556"/>
      <c r="L48" s="556"/>
      <c r="M48" s="556"/>
      <c r="N48" s="557"/>
      <c r="O48" s="9"/>
    </row>
    <row r="49" spans="1:15" customFormat="1" ht="12.75">
      <c r="A49" s="9"/>
      <c r="B49" s="692" t="s">
        <v>245</v>
      </c>
      <c r="C49" s="693"/>
      <c r="D49" s="1" t="s">
        <v>256</v>
      </c>
      <c r="E49" s="558"/>
      <c r="F49" s="559"/>
      <c r="G49" s="559"/>
      <c r="H49" s="559"/>
      <c r="I49" s="559"/>
      <c r="J49" s="559"/>
      <c r="K49" s="559"/>
      <c r="L49" s="559"/>
      <c r="M49" s="559"/>
      <c r="N49" s="560"/>
      <c r="O49" s="9"/>
    </row>
    <row r="50" spans="1:15" customFormat="1" ht="12.75">
      <c r="A50" s="9"/>
      <c r="B50" s="694"/>
      <c r="C50" s="695"/>
      <c r="D50" s="2" t="s">
        <v>257</v>
      </c>
      <c r="E50" s="234">
        <f>1-E49</f>
        <v>1</v>
      </c>
      <c r="F50" s="234">
        <f t="shared" ref="F50:N50" si="8">1-F49</f>
        <v>1</v>
      </c>
      <c r="G50" s="234">
        <f t="shared" si="8"/>
        <v>1</v>
      </c>
      <c r="H50" s="234">
        <f t="shared" si="8"/>
        <v>1</v>
      </c>
      <c r="I50" s="234">
        <f t="shared" si="8"/>
        <v>1</v>
      </c>
      <c r="J50" s="234">
        <f t="shared" si="8"/>
        <v>1</v>
      </c>
      <c r="K50" s="234">
        <f t="shared" si="8"/>
        <v>1</v>
      </c>
      <c r="L50" s="234">
        <f t="shared" si="8"/>
        <v>1</v>
      </c>
      <c r="M50" s="234">
        <f t="shared" si="8"/>
        <v>1</v>
      </c>
      <c r="N50" s="561">
        <f t="shared" si="8"/>
        <v>1</v>
      </c>
      <c r="O50" s="9"/>
    </row>
    <row r="51" spans="1:15" customFormat="1" ht="12.75">
      <c r="A51" s="9"/>
      <c r="B51" s="692" t="s">
        <v>246</v>
      </c>
      <c r="C51" s="693"/>
      <c r="D51" s="1" t="s">
        <v>256</v>
      </c>
      <c r="E51" s="558"/>
      <c r="F51" s="559"/>
      <c r="G51" s="559"/>
      <c r="H51" s="559"/>
      <c r="I51" s="559"/>
      <c r="J51" s="559"/>
      <c r="K51" s="559"/>
      <c r="L51" s="559"/>
      <c r="M51" s="559"/>
      <c r="N51" s="560"/>
      <c r="O51" s="9"/>
    </row>
    <row r="52" spans="1:15" customFormat="1" ht="12.75">
      <c r="A52" s="9"/>
      <c r="B52" s="694"/>
      <c r="C52" s="695"/>
      <c r="D52" s="2" t="s">
        <v>257</v>
      </c>
      <c r="E52" s="234">
        <f>1-E51</f>
        <v>1</v>
      </c>
      <c r="F52" s="234">
        <f t="shared" ref="F52:N52" si="9">1-F51</f>
        <v>1</v>
      </c>
      <c r="G52" s="234">
        <f t="shared" si="9"/>
        <v>1</v>
      </c>
      <c r="H52" s="234">
        <f t="shared" si="9"/>
        <v>1</v>
      </c>
      <c r="I52" s="234">
        <f t="shared" si="9"/>
        <v>1</v>
      </c>
      <c r="J52" s="234">
        <f t="shared" si="9"/>
        <v>1</v>
      </c>
      <c r="K52" s="234">
        <f t="shared" si="9"/>
        <v>1</v>
      </c>
      <c r="L52" s="234">
        <f t="shared" si="9"/>
        <v>1</v>
      </c>
      <c r="M52" s="234">
        <f t="shared" si="9"/>
        <v>1</v>
      </c>
      <c r="N52" s="561">
        <f t="shared" si="9"/>
        <v>1</v>
      </c>
      <c r="O52" s="9"/>
    </row>
    <row r="53" spans="1:15" customFormat="1" ht="12.75">
      <c r="A53" s="9"/>
      <c r="B53" s="692" t="s">
        <v>247</v>
      </c>
      <c r="C53" s="693"/>
      <c r="D53" s="1" t="s">
        <v>256</v>
      </c>
      <c r="E53" s="558"/>
      <c r="F53" s="559"/>
      <c r="G53" s="559"/>
      <c r="H53" s="559"/>
      <c r="I53" s="559"/>
      <c r="J53" s="559"/>
      <c r="K53" s="559"/>
      <c r="L53" s="559"/>
      <c r="M53" s="559"/>
      <c r="N53" s="560"/>
      <c r="O53" s="9"/>
    </row>
    <row r="54" spans="1:15" customFormat="1" ht="12.75">
      <c r="A54" s="9"/>
      <c r="B54" s="694"/>
      <c r="C54" s="695"/>
      <c r="D54" s="2" t="s">
        <v>257</v>
      </c>
      <c r="E54" s="234">
        <f>1-E53</f>
        <v>1</v>
      </c>
      <c r="F54" s="234">
        <f t="shared" ref="F54:N54" si="10">1-F53</f>
        <v>1</v>
      </c>
      <c r="G54" s="234">
        <f t="shared" si="10"/>
        <v>1</v>
      </c>
      <c r="H54" s="234">
        <f t="shared" si="10"/>
        <v>1</v>
      </c>
      <c r="I54" s="234">
        <f t="shared" si="10"/>
        <v>1</v>
      </c>
      <c r="J54" s="234">
        <f t="shared" si="10"/>
        <v>1</v>
      </c>
      <c r="K54" s="234">
        <f t="shared" si="10"/>
        <v>1</v>
      </c>
      <c r="L54" s="234">
        <f t="shared" si="10"/>
        <v>1</v>
      </c>
      <c r="M54" s="234">
        <f t="shared" si="10"/>
        <v>1</v>
      </c>
      <c r="N54" s="561">
        <f t="shared" si="10"/>
        <v>1</v>
      </c>
      <c r="O54" s="9"/>
    </row>
    <row r="55" spans="1:15" customFormat="1" ht="12.75">
      <c r="A55" s="9"/>
      <c r="B55" s="730" t="s">
        <v>103</v>
      </c>
      <c r="C55" s="731"/>
      <c r="D55" s="548" t="s">
        <v>256</v>
      </c>
      <c r="E55" s="549"/>
      <c r="F55" s="550"/>
      <c r="G55" s="550"/>
      <c r="H55" s="550"/>
      <c r="I55" s="550"/>
      <c r="J55" s="550"/>
      <c r="K55" s="550"/>
      <c r="L55" s="550"/>
      <c r="M55" s="550"/>
      <c r="N55" s="551"/>
      <c r="O55" s="9"/>
    </row>
    <row r="56" spans="1:15" customFormat="1" ht="13.5" thickBot="1">
      <c r="A56" s="9"/>
      <c r="B56" s="732"/>
      <c r="C56" s="733"/>
      <c r="D56" s="3" t="s">
        <v>257</v>
      </c>
      <c r="E56" s="235">
        <f>1-E55</f>
        <v>1</v>
      </c>
      <c r="F56" s="236">
        <f t="shared" ref="F56:N56" si="11">1-F55</f>
        <v>1</v>
      </c>
      <c r="G56" s="236">
        <f t="shared" si="11"/>
        <v>1</v>
      </c>
      <c r="H56" s="236">
        <f t="shared" si="11"/>
        <v>1</v>
      </c>
      <c r="I56" s="236">
        <f t="shared" si="11"/>
        <v>1</v>
      </c>
      <c r="J56" s="236">
        <f t="shared" si="11"/>
        <v>1</v>
      </c>
      <c r="K56" s="236">
        <f t="shared" si="11"/>
        <v>1</v>
      </c>
      <c r="L56" s="236">
        <f t="shared" si="11"/>
        <v>1</v>
      </c>
      <c r="M56" s="236">
        <f t="shared" si="11"/>
        <v>1</v>
      </c>
      <c r="N56" s="237">
        <f t="shared" si="11"/>
        <v>1</v>
      </c>
      <c r="O56" s="9"/>
    </row>
    <row r="57" spans="1:15" customFormat="1" ht="12.75">
      <c r="A57" s="9"/>
      <c r="B57" s="9"/>
      <c r="C57" s="9"/>
      <c r="D57" s="9"/>
      <c r="E57" s="9"/>
      <c r="F57" s="9"/>
      <c r="G57" s="210"/>
      <c r="H57" s="210"/>
      <c r="I57" s="210"/>
      <c r="J57" s="9"/>
      <c r="K57" s="9"/>
      <c r="L57" s="9"/>
      <c r="M57" s="9"/>
      <c r="N57" s="9"/>
      <c r="O57" s="9"/>
    </row>
    <row r="58" spans="1:15" ht="12.75" hidden="1">
      <c r="A58" s="9"/>
      <c r="B58" s="9"/>
      <c r="C58" s="9"/>
      <c r="D58" s="9"/>
      <c r="E58" s="9"/>
      <c r="F58" s="9"/>
      <c r="G58" s="431"/>
      <c r="H58" s="431"/>
      <c r="I58" s="431"/>
      <c r="J58" s="9"/>
      <c r="K58" s="9"/>
      <c r="L58" s="9"/>
      <c r="M58" s="9"/>
      <c r="N58" s="9"/>
      <c r="O58" s="9"/>
    </row>
    <row r="59" spans="1:15" ht="12.75" hidden="1" customHeight="1">
      <c r="A59" s="9"/>
      <c r="B59" s="9"/>
      <c r="C59" s="9"/>
      <c r="D59" s="9"/>
      <c r="E59" s="9"/>
      <c r="F59" s="9"/>
      <c r="G59" s="431"/>
      <c r="H59" s="431"/>
      <c r="I59" s="431"/>
      <c r="J59" s="9"/>
      <c r="K59" s="9"/>
      <c r="L59" s="9"/>
      <c r="M59" s="9"/>
      <c r="N59" s="9"/>
      <c r="O59" s="9"/>
    </row>
    <row r="60" spans="1:15" ht="12.75" hidden="1" customHeight="1">
      <c r="A60" s="9"/>
      <c r="B60" s="9"/>
      <c r="C60" s="9"/>
      <c r="D60" s="9"/>
      <c r="E60" s="9"/>
      <c r="F60" s="9"/>
      <c r="G60" s="431"/>
      <c r="H60" s="431"/>
      <c r="I60" s="431"/>
      <c r="J60" s="9"/>
      <c r="K60" s="9"/>
      <c r="L60" s="9"/>
      <c r="M60" s="9"/>
      <c r="N60" s="9"/>
      <c r="O60" s="9"/>
    </row>
    <row r="61" spans="1:15" ht="12.75" hidden="1" customHeight="1">
      <c r="A61" s="9"/>
      <c r="B61" s="9"/>
      <c r="C61" s="9"/>
      <c r="D61" s="9"/>
      <c r="E61" s="9"/>
      <c r="F61" s="9"/>
      <c r="G61" s="431"/>
      <c r="H61" s="431"/>
      <c r="I61" s="431"/>
      <c r="J61" s="9"/>
      <c r="K61" s="9"/>
      <c r="L61" s="9"/>
      <c r="M61" s="9"/>
      <c r="N61" s="9"/>
      <c r="O61" s="9"/>
    </row>
    <row r="62" spans="1:15" ht="12.75" hidden="1" customHeight="1">
      <c r="A62" s="9"/>
      <c r="B62" s="9"/>
      <c r="C62" s="9"/>
      <c r="D62" s="9"/>
      <c r="E62" s="9"/>
      <c r="F62" s="9"/>
      <c r="G62" s="431"/>
      <c r="H62" s="431"/>
      <c r="I62" s="431"/>
      <c r="J62" s="9"/>
      <c r="K62" s="9"/>
      <c r="L62" s="9"/>
      <c r="M62" s="9"/>
      <c r="N62" s="9"/>
      <c r="O62" s="9"/>
    </row>
    <row r="63" spans="1:15" ht="12.75" hidden="1" customHeight="1">
      <c r="A63" s="9"/>
      <c r="B63" s="9"/>
      <c r="C63" s="9"/>
      <c r="D63" s="9"/>
      <c r="E63" s="9"/>
      <c r="F63" s="9"/>
      <c r="G63" s="431"/>
      <c r="H63" s="431"/>
      <c r="I63" s="431"/>
      <c r="J63" s="9"/>
      <c r="K63" s="9"/>
      <c r="L63" s="9"/>
      <c r="M63" s="9"/>
      <c r="N63" s="9"/>
      <c r="O63" s="9"/>
    </row>
    <row r="64" spans="1:15" ht="12.75" hidden="1" customHeight="1">
      <c r="A64" s="9"/>
      <c r="B64" s="9"/>
      <c r="C64" s="9"/>
      <c r="D64" s="9"/>
      <c r="E64" s="9"/>
      <c r="F64" s="9"/>
      <c r="G64" s="431"/>
      <c r="H64" s="431"/>
      <c r="I64" s="431"/>
      <c r="J64" s="9"/>
      <c r="K64" s="9"/>
      <c r="L64" s="9"/>
      <c r="M64" s="9"/>
      <c r="N64" s="9"/>
      <c r="O64" s="9"/>
    </row>
    <row r="65" spans="1:15" ht="12.75" hidden="1" customHeight="1">
      <c r="A65" s="9"/>
      <c r="B65" s="9"/>
      <c r="C65" s="9"/>
      <c r="D65" s="9"/>
      <c r="E65" s="9"/>
      <c r="F65" s="9"/>
      <c r="G65" s="431"/>
      <c r="H65" s="431"/>
      <c r="I65" s="431"/>
      <c r="J65" s="9"/>
      <c r="K65" s="9"/>
      <c r="L65" s="9"/>
      <c r="M65" s="9"/>
      <c r="N65" s="9"/>
      <c r="O65" s="9"/>
    </row>
    <row r="66" spans="1:15" ht="12.75" hidden="1" customHeight="1">
      <c r="A66" s="9"/>
      <c r="B66" s="9"/>
      <c r="C66" s="9"/>
      <c r="D66" s="9"/>
      <c r="E66" s="9"/>
      <c r="F66" s="9"/>
      <c r="G66" s="431"/>
      <c r="H66" s="431"/>
      <c r="I66" s="431"/>
      <c r="J66" s="9"/>
      <c r="K66" s="9"/>
      <c r="L66" s="9"/>
      <c r="M66" s="9"/>
      <c r="N66" s="9"/>
      <c r="O66" s="9"/>
    </row>
    <row r="67" spans="1:15" ht="12.75" hidden="1" customHeight="1">
      <c r="A67" s="9"/>
      <c r="B67" s="9"/>
      <c r="C67" s="9"/>
      <c r="D67" s="9"/>
      <c r="E67" s="9"/>
      <c r="F67" s="9"/>
      <c r="G67" s="431"/>
      <c r="H67" s="431"/>
      <c r="I67" s="431"/>
      <c r="J67" s="9"/>
      <c r="K67" s="9"/>
      <c r="L67" s="9"/>
      <c r="M67" s="9"/>
      <c r="N67" s="9"/>
      <c r="O67" s="9"/>
    </row>
    <row r="68" spans="1:15" ht="12.75" hidden="1" customHeight="1">
      <c r="A68" s="9"/>
      <c r="B68" s="9"/>
      <c r="C68" s="9"/>
      <c r="D68" s="9"/>
      <c r="E68" s="9"/>
      <c r="F68" s="9"/>
      <c r="G68" s="431"/>
      <c r="H68" s="431"/>
      <c r="I68" s="431"/>
      <c r="J68" s="9"/>
      <c r="K68" s="9"/>
      <c r="L68" s="9"/>
      <c r="M68" s="9"/>
      <c r="N68" s="9"/>
      <c r="O68" s="9"/>
    </row>
    <row r="69" spans="1:15" ht="12.75" hidden="1" customHeight="1">
      <c r="A69" s="9"/>
      <c r="B69" s="9"/>
      <c r="C69" s="9"/>
      <c r="D69" s="9"/>
      <c r="E69" s="9"/>
      <c r="F69" s="9"/>
      <c r="G69" s="431"/>
      <c r="H69" s="431"/>
      <c r="I69" s="431"/>
      <c r="J69" s="9"/>
      <c r="K69" s="9"/>
      <c r="L69" s="9"/>
      <c r="M69" s="9"/>
      <c r="N69" s="9"/>
      <c r="O69" s="9"/>
    </row>
    <row r="70" spans="1:15" ht="12.75" hidden="1" customHeight="1">
      <c r="A70" s="9"/>
      <c r="B70" s="9"/>
      <c r="C70" s="9"/>
      <c r="D70" s="9"/>
      <c r="E70" s="9"/>
      <c r="F70" s="9"/>
      <c r="G70" s="431"/>
      <c r="H70" s="431"/>
      <c r="I70" s="431"/>
      <c r="J70" s="9"/>
      <c r="K70" s="9"/>
      <c r="L70" s="9"/>
      <c r="M70" s="9"/>
      <c r="N70" s="9"/>
      <c r="O70" s="9"/>
    </row>
    <row r="71" spans="1:15" ht="12.75" hidden="1" customHeight="1">
      <c r="A71" s="9"/>
      <c r="B71" s="9"/>
      <c r="C71" s="9"/>
      <c r="D71" s="9"/>
      <c r="E71" s="9"/>
      <c r="F71" s="9"/>
      <c r="G71" s="431"/>
      <c r="H71" s="431"/>
      <c r="I71" s="431"/>
      <c r="J71" s="9"/>
      <c r="K71" s="9"/>
      <c r="L71" s="9"/>
      <c r="M71" s="9"/>
      <c r="N71" s="9"/>
      <c r="O71" s="9"/>
    </row>
    <row r="72" spans="1:15" ht="12.75" hidden="1" customHeight="1">
      <c r="A72" s="9"/>
      <c r="B72" s="9"/>
      <c r="C72" s="9"/>
      <c r="D72" s="9"/>
      <c r="E72" s="9"/>
      <c r="F72" s="9"/>
      <c r="G72" s="431"/>
      <c r="H72" s="431"/>
      <c r="I72" s="431"/>
      <c r="J72" s="9"/>
      <c r="K72" s="9"/>
      <c r="L72" s="9"/>
      <c r="M72" s="9"/>
      <c r="N72" s="9"/>
      <c r="O72" s="9"/>
    </row>
    <row r="73" spans="1:15" ht="12.75" hidden="1" customHeight="1">
      <c r="A73" s="9"/>
      <c r="B73" s="9"/>
      <c r="C73" s="9"/>
      <c r="D73" s="9"/>
      <c r="E73" s="9"/>
      <c r="F73" s="9"/>
      <c r="G73" s="431"/>
      <c r="H73" s="431"/>
      <c r="I73" s="431"/>
      <c r="J73" s="9"/>
      <c r="K73" s="9"/>
      <c r="L73" s="9"/>
      <c r="M73" s="9"/>
      <c r="N73" s="9"/>
      <c r="O73" s="9"/>
    </row>
    <row r="74" spans="1:15" ht="12.75" hidden="1" customHeight="1">
      <c r="A74" s="9"/>
      <c r="B74" s="9"/>
      <c r="C74" s="9"/>
      <c r="D74" s="9"/>
      <c r="E74" s="9"/>
      <c r="F74" s="9"/>
      <c r="G74" s="431"/>
      <c r="H74" s="431"/>
      <c r="I74" s="431"/>
      <c r="J74" s="9"/>
      <c r="K74" s="9"/>
      <c r="L74" s="9"/>
      <c r="M74" s="9"/>
      <c r="N74" s="9"/>
      <c r="O74" s="9"/>
    </row>
    <row r="75" spans="1:15" ht="12.75" hidden="1" customHeight="1">
      <c r="A75" s="9"/>
      <c r="B75" s="9"/>
      <c r="C75" s="9"/>
      <c r="D75" s="9"/>
      <c r="E75" s="9"/>
      <c r="F75" s="9"/>
      <c r="G75" s="431"/>
      <c r="H75" s="431"/>
      <c r="I75" s="431"/>
      <c r="J75" s="9"/>
      <c r="K75" s="9"/>
      <c r="L75" s="9"/>
      <c r="M75" s="9"/>
      <c r="N75" s="9"/>
      <c r="O75" s="9"/>
    </row>
    <row r="76" spans="1:15" ht="12.75" hidden="1" customHeight="1">
      <c r="A76" s="9"/>
      <c r="B76" s="9"/>
      <c r="C76" s="9"/>
      <c r="D76" s="9"/>
      <c r="E76" s="9"/>
      <c r="F76" s="9"/>
      <c r="G76" s="431"/>
      <c r="H76" s="431"/>
      <c r="I76" s="431"/>
      <c r="J76" s="9"/>
      <c r="K76" s="9"/>
      <c r="L76" s="9"/>
      <c r="M76" s="9"/>
      <c r="N76" s="9"/>
      <c r="O76" s="9"/>
    </row>
    <row r="77" spans="1:15" ht="12.75" hidden="1" customHeight="1">
      <c r="A77" s="9"/>
      <c r="B77" s="9"/>
      <c r="C77" s="9"/>
      <c r="D77" s="9"/>
      <c r="E77" s="9"/>
      <c r="F77" s="9"/>
      <c r="G77" s="431"/>
      <c r="H77" s="431"/>
      <c r="I77" s="431"/>
      <c r="J77" s="9"/>
      <c r="K77" s="9"/>
      <c r="L77" s="9"/>
      <c r="M77" s="9"/>
      <c r="N77" s="9"/>
      <c r="O77" s="9"/>
    </row>
    <row r="78" spans="1:15" ht="12.75" hidden="1" customHeight="1">
      <c r="A78" s="9"/>
      <c r="B78" s="9"/>
      <c r="C78" s="9"/>
      <c r="D78" s="9"/>
      <c r="E78" s="9"/>
      <c r="F78" s="9"/>
      <c r="G78" s="431"/>
      <c r="H78" s="431"/>
      <c r="I78" s="431"/>
      <c r="J78" s="9"/>
      <c r="K78" s="9"/>
      <c r="L78" s="9"/>
      <c r="M78" s="9"/>
      <c r="N78" s="9"/>
      <c r="O78" s="9"/>
    </row>
    <row r="79" spans="1:15" ht="12.75" hidden="1" customHeight="1">
      <c r="A79" s="9"/>
      <c r="B79" s="9"/>
      <c r="C79" s="9"/>
      <c r="D79" s="9"/>
      <c r="E79" s="9"/>
      <c r="F79" s="9"/>
      <c r="G79" s="431"/>
      <c r="H79" s="431"/>
      <c r="I79" s="431"/>
      <c r="J79" s="9"/>
      <c r="K79" s="9"/>
      <c r="L79" s="9"/>
      <c r="M79" s="9"/>
      <c r="N79" s="9"/>
      <c r="O79" s="9"/>
    </row>
    <row r="80" spans="1:15" ht="12.75" hidden="1" customHeight="1">
      <c r="A80" s="9"/>
      <c r="B80" s="9"/>
      <c r="C80" s="9"/>
      <c r="D80" s="9"/>
      <c r="E80" s="9"/>
      <c r="F80" s="9"/>
      <c r="G80" s="431"/>
      <c r="H80" s="431"/>
      <c r="I80" s="431"/>
      <c r="J80" s="9"/>
      <c r="K80" s="9"/>
      <c r="L80" s="9"/>
      <c r="M80" s="9"/>
      <c r="N80" s="9"/>
      <c r="O80" s="9"/>
    </row>
    <row r="81" spans="1:15" ht="12.75" hidden="1" customHeight="1">
      <c r="A81" s="9"/>
      <c r="O81" s="9"/>
    </row>
    <row r="82" spans="1:15" ht="0" hidden="1" customHeight="1"/>
  </sheetData>
  <sheetProtection algorithmName="SHA-512" hashValue="2ecEwZcfrG9r8vY7+rro0ewP9WQJVQRPZg5hmSje5MuuLzr+t3DHAa25E3A72ctgmqkWtvyLshG8LZacMokiuA==" saltValue="kVL3ZN/P0GRkWjhlXwGFnQ==" spinCount="100000" sheet="1" formatRows="0"/>
  <mergeCells count="42">
    <mergeCell ref="B51:C52"/>
    <mergeCell ref="B49:C50"/>
    <mergeCell ref="B8:B9"/>
    <mergeCell ref="C8:D9"/>
    <mergeCell ref="G8:G9"/>
    <mergeCell ref="E41:N41"/>
    <mergeCell ref="B43:C46"/>
    <mergeCell ref="C33:D33"/>
    <mergeCell ref="C35:D35"/>
    <mergeCell ref="C32:F32"/>
    <mergeCell ref="C31:D31"/>
    <mergeCell ref="B41:C42"/>
    <mergeCell ref="H8:H9"/>
    <mergeCell ref="C10:D10"/>
    <mergeCell ref="J8:K8"/>
    <mergeCell ref="C29:D29"/>
    <mergeCell ref="C30:D30"/>
    <mergeCell ref="I8:I9"/>
    <mergeCell ref="F8:F9"/>
    <mergeCell ref="E8:E9"/>
    <mergeCell ref="C11:D11"/>
    <mergeCell ref="C12:D12"/>
    <mergeCell ref="C13:D13"/>
    <mergeCell ref="C14:D14"/>
    <mergeCell ref="C24:D24"/>
    <mergeCell ref="C18:F18"/>
    <mergeCell ref="B55:C56"/>
    <mergeCell ref="D41:D42"/>
    <mergeCell ref="C26:D26"/>
    <mergeCell ref="C15:D15"/>
    <mergeCell ref="C16:D16"/>
    <mergeCell ref="C17:D17"/>
    <mergeCell ref="C19:D19"/>
    <mergeCell ref="C20:D20"/>
    <mergeCell ref="C21:D21"/>
    <mergeCell ref="C22:D22"/>
    <mergeCell ref="C23:D23"/>
    <mergeCell ref="C25:D25"/>
    <mergeCell ref="C27:D27"/>
    <mergeCell ref="C28:D28"/>
    <mergeCell ref="B47:C48"/>
    <mergeCell ref="B53:C54"/>
  </mergeCells>
  <conditionalFormatting sqref="J33">
    <cfRule type="expression" dxfId="30" priority="29">
      <formula>AND(J31-J26&gt;0,ROUND(J33,3)&lt;0.001)</formula>
    </cfRule>
  </conditionalFormatting>
  <conditionalFormatting sqref="K33">
    <cfRule type="expression" dxfId="29" priority="28">
      <formula>AND(K31-K26&gt;0,ROUND(K33,3)&lt;0.001)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6" min="1" max="14" man="1"/>
  </rowBreaks>
  <ignoredErrors>
    <ignoredError sqref="I19 I21" formula="1"/>
  </ignoredErrors>
  <extLst>
    <ext xmlns:x14="http://schemas.microsoft.com/office/spreadsheetml/2009/9/main" uri="{78C0D931-6437-407d-A8EE-F0AAD7539E65}">
      <x14:conditionalFormattings>
        <x14:conditionalFormatting xmlns:xm="http://schemas.microsoft.com/office/excel/2006/main">
          <x14:cfRule type="expression" priority="134" id="{6F28F32E-A477-4A1A-BFC5-B0D854325E5F}">
            <xm:f>$J$35&gt;'NASTAVENI OBJEDNATELE'!$H$13</xm:f>
            <x14:dxf>
              <fill>
                <patternFill>
                  <bgColor rgb="FFFF0000"/>
                </patternFill>
              </fill>
            </x14:dxf>
          </x14:cfRule>
          <xm:sqref>J11:J35</xm:sqref>
        </x14:conditionalFormatting>
        <x14:conditionalFormatting xmlns:xm="http://schemas.microsoft.com/office/excel/2006/main">
          <x14:cfRule type="expression" priority="136" id="{8BE41DE1-FB8E-44AF-9BED-DD54688146A0}">
            <xm:f>$K$35&gt;'NASTAVENI OBJEDNATELE'!$H$14</xm:f>
            <x14:dxf>
              <fill>
                <patternFill>
                  <bgColor rgb="FFFF0000"/>
                </patternFill>
              </fill>
            </x14:dxf>
          </x14:cfRule>
          <xm:sqref>K11:K35</xm:sqref>
        </x14:conditionalFormatting>
        <x14:conditionalFormatting xmlns:xm="http://schemas.microsoft.com/office/excel/2006/main">
          <x14:cfRule type="expression" priority="155" id="{FE2FAFED-D0DE-4A09-BB79-5F226355DFB1}">
            <xm:f>E48&lt;'Technicke hodnoceni'!D45</xm:f>
            <x14:dxf>
              <fill>
                <patternFill>
                  <bgColor rgb="FFFF0000"/>
                </patternFill>
              </fill>
            </x14:dxf>
          </x14:cfRule>
          <xm:sqref>E55:N55 E53:N53 E51:N51 E48:N49</xm:sqref>
        </x14:conditionalFormatting>
        <x14:conditionalFormatting xmlns:xm="http://schemas.microsoft.com/office/excel/2006/main">
          <x14:cfRule type="cellIs" priority="3" operator="between" id="{0281FBBD-5973-4A17-A88B-9331BA38434D}">
            <xm:f>'NASTAVENI OBJEDNATELE'!E$59</xm:f>
            <xm:f>'NASTAVENI OBJEDNATELE'!E$79</xm:f>
            <x14:dxf>
              <fill>
                <patternFill>
                  <bgColor rgb="FFFFFF00"/>
                </patternFill>
              </fill>
            </x14:dxf>
          </x14:cfRule>
          <xm:sqref>E44:N44</xm:sqref>
        </x14:conditionalFormatting>
        <x14:conditionalFormatting xmlns:xm="http://schemas.microsoft.com/office/excel/2006/main">
          <x14:cfRule type="cellIs" priority="2" operator="between" id="{B47D354D-4FAB-49AD-B988-AB2A1991B56A}">
            <xm:f>'NASTAVENI OBJEDNATELE'!E$60</xm:f>
            <xm:f>'NASTAVENI OBJEDNATELE'!E$80</xm:f>
            <x14:dxf>
              <fill>
                <patternFill>
                  <bgColor rgb="FFFFFF00"/>
                </patternFill>
              </fill>
            </x14:dxf>
          </x14:cfRule>
          <xm:sqref>E45:N45</xm:sqref>
        </x14:conditionalFormatting>
        <x14:conditionalFormatting xmlns:xm="http://schemas.microsoft.com/office/excel/2006/main">
          <x14:cfRule type="cellIs" priority="1" operator="between" id="{1DCC2DE2-6A13-4C50-AC06-4405E5ACCBD6}">
            <xm:f>'NASTAVENI OBJEDNATELE'!E$61</xm:f>
            <xm:f>'NASTAVENI OBJEDNATELE'!E$81</xm:f>
            <x14:dxf>
              <fill>
                <patternFill>
                  <bgColor rgb="FFFFFF00"/>
                </patternFill>
              </fill>
            </x14:dxf>
          </x14:cfRule>
          <xm:sqref>E46:N46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R135"/>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208</v>
      </c>
      <c r="C2" s="4"/>
      <c r="H2" s="218" t="s">
        <v>120</v>
      </c>
      <c r="I2" s="319"/>
      <c r="J2" s="319"/>
      <c r="K2" s="319"/>
      <c r="L2" s="319"/>
      <c r="M2" s="319"/>
    </row>
    <row r="3" spans="2:13">
      <c r="B3" t="s">
        <v>104</v>
      </c>
    </row>
    <row r="4" spans="2:13" ht="13.5" thickBot="1">
      <c r="B4" s="97"/>
      <c r="J4" s="8"/>
      <c r="K4" s="8"/>
      <c r="L4" s="8"/>
      <c r="M4" s="8"/>
    </row>
    <row r="5" spans="2:13" ht="26.25" customHeight="1" thickBot="1">
      <c r="B5" s="5" t="s">
        <v>4</v>
      </c>
      <c r="C5" s="108" t="s">
        <v>230</v>
      </c>
      <c r="D5" s="810" t="s">
        <v>1</v>
      </c>
      <c r="E5" s="802"/>
      <c r="F5" s="802" t="s">
        <v>89</v>
      </c>
      <c r="G5" s="802"/>
      <c r="H5" s="802" t="s">
        <v>2</v>
      </c>
      <c r="I5" s="802"/>
      <c r="J5" s="811" t="s">
        <v>0</v>
      </c>
      <c r="K5" s="811"/>
      <c r="L5" s="802" t="s">
        <v>3</v>
      </c>
      <c r="M5" s="803"/>
    </row>
    <row r="6" spans="2:13" ht="26.25" customHeight="1" thickTop="1">
      <c r="B6" s="6" t="s">
        <v>102</v>
      </c>
      <c r="C6" s="104" t="s">
        <v>238</v>
      </c>
      <c r="D6" s="814">
        <f>AVERAGE(D25:M25)</f>
        <v>0</v>
      </c>
      <c r="E6" s="815"/>
      <c r="F6" s="815">
        <v>1</v>
      </c>
      <c r="G6" s="815"/>
      <c r="H6" s="806">
        <f>D6/F6*100</f>
        <v>0</v>
      </c>
      <c r="I6" s="806"/>
      <c r="J6" s="817">
        <f>'NASTAVENI OBJEDNATELE'!E87</f>
        <v>0.2</v>
      </c>
      <c r="K6" s="817"/>
      <c r="L6" s="806">
        <f>H6*J6</f>
        <v>0</v>
      </c>
      <c r="M6" s="807"/>
    </row>
    <row r="7" spans="2:13" ht="26.25" customHeight="1">
      <c r="B7" s="6" t="s">
        <v>245</v>
      </c>
      <c r="C7" s="584" t="s">
        <v>256</v>
      </c>
      <c r="D7" s="786">
        <f>AVERAGE(D26:M26)</f>
        <v>0</v>
      </c>
      <c r="E7" s="787"/>
      <c r="F7" s="787">
        <v>1</v>
      </c>
      <c r="G7" s="787"/>
      <c r="H7" s="788">
        <f t="shared" ref="H7:H9" si="0">D7/F7*100</f>
        <v>0</v>
      </c>
      <c r="I7" s="788"/>
      <c r="J7" s="789">
        <f>'NASTAVENI OBJEDNATELE'!E88</f>
        <v>0.2</v>
      </c>
      <c r="K7" s="789"/>
      <c r="L7" s="788">
        <f t="shared" ref="L7:L9" si="1">H7*J7</f>
        <v>0</v>
      </c>
      <c r="M7" s="790"/>
    </row>
    <row r="8" spans="2:13" ht="26.25" customHeight="1">
      <c r="B8" s="6" t="s">
        <v>246</v>
      </c>
      <c r="C8" s="584" t="s">
        <v>256</v>
      </c>
      <c r="D8" s="786">
        <f>AVERAGE(D28:M28)</f>
        <v>0</v>
      </c>
      <c r="E8" s="787"/>
      <c r="F8" s="787">
        <v>1</v>
      </c>
      <c r="G8" s="787"/>
      <c r="H8" s="788">
        <f t="shared" si="0"/>
        <v>0</v>
      </c>
      <c r="I8" s="788"/>
      <c r="J8" s="789">
        <f>'NASTAVENI OBJEDNATELE'!E89</f>
        <v>7.0000000000000007E-2</v>
      </c>
      <c r="K8" s="789"/>
      <c r="L8" s="788">
        <f t="shared" si="1"/>
        <v>0</v>
      </c>
      <c r="M8" s="790"/>
    </row>
    <row r="9" spans="2:13" ht="26.25" customHeight="1">
      <c r="B9" s="6" t="s">
        <v>247</v>
      </c>
      <c r="C9" s="584" t="s">
        <v>256</v>
      </c>
      <c r="D9" s="786">
        <f>AVERAGE(D30:M30)</f>
        <v>0</v>
      </c>
      <c r="E9" s="787"/>
      <c r="F9" s="787">
        <v>1</v>
      </c>
      <c r="G9" s="787"/>
      <c r="H9" s="788">
        <f t="shared" si="0"/>
        <v>0</v>
      </c>
      <c r="I9" s="788"/>
      <c r="J9" s="789">
        <f>'NASTAVENI OBJEDNATELE'!E90</f>
        <v>0.03</v>
      </c>
      <c r="K9" s="789"/>
      <c r="L9" s="788">
        <f t="shared" si="1"/>
        <v>0</v>
      </c>
      <c r="M9" s="790"/>
    </row>
    <row r="10" spans="2:13" ht="26.25" customHeight="1" thickBot="1">
      <c r="B10" s="543" t="s">
        <v>103</v>
      </c>
      <c r="C10" s="583" t="s">
        <v>256</v>
      </c>
      <c r="D10" s="816">
        <f>AVERAGE(D32:M32)</f>
        <v>0</v>
      </c>
      <c r="E10" s="812"/>
      <c r="F10" s="812">
        <v>1</v>
      </c>
      <c r="G10" s="812"/>
      <c r="H10" s="808">
        <f t="shared" ref="H10" si="2">D10/F10*100</f>
        <v>0</v>
      </c>
      <c r="I10" s="808"/>
      <c r="J10" s="813">
        <f>'NASTAVENI OBJEDNATELE'!E91</f>
        <v>0.5</v>
      </c>
      <c r="K10" s="813"/>
      <c r="L10" s="808">
        <f>H10*J10</f>
        <v>0</v>
      </c>
      <c r="M10" s="809"/>
    </row>
    <row r="11" spans="2:13" ht="12.75" customHeight="1" thickBot="1"/>
    <row r="12" spans="2:13" ht="26.25" customHeight="1" thickBot="1">
      <c r="B12" s="124" t="s">
        <v>231</v>
      </c>
      <c r="C12" s="125"/>
      <c r="D12" s="125"/>
      <c r="E12" s="125"/>
      <c r="F12" s="125"/>
      <c r="G12" s="125"/>
      <c r="H12" s="125"/>
      <c r="I12" s="125"/>
      <c r="J12" s="125"/>
      <c r="K12" s="126"/>
      <c r="L12" s="804">
        <f>SUM(L6:M10)</f>
        <v>0</v>
      </c>
      <c r="M12" s="805"/>
    </row>
    <row r="13" spans="2:13">
      <c r="B13" s="4"/>
    </row>
    <row r="14" spans="2:13" hidden="1">
      <c r="B14" s="4"/>
    </row>
    <row r="15" spans="2:13">
      <c r="B15" s="4" t="s">
        <v>91</v>
      </c>
    </row>
    <row r="16" spans="2:13">
      <c r="B16" s="97" t="s">
        <v>90</v>
      </c>
    </row>
    <row r="17" spans="2:13" ht="13.5" thickBot="1"/>
    <row r="18" spans="2:13">
      <c r="B18" s="778" t="s">
        <v>4</v>
      </c>
      <c r="C18" s="734" t="s">
        <v>233</v>
      </c>
      <c r="D18" s="763" t="s">
        <v>94</v>
      </c>
      <c r="E18" s="764"/>
      <c r="F18" s="764"/>
      <c r="G18" s="764"/>
      <c r="H18" s="764"/>
      <c r="I18" s="764"/>
      <c r="J18" s="764"/>
      <c r="K18" s="764"/>
      <c r="L18" s="764"/>
      <c r="M18" s="765"/>
    </row>
    <row r="19" spans="2:13" ht="13.5" thickBot="1">
      <c r="B19" s="780"/>
      <c r="C19" s="735"/>
      <c r="D19" s="105">
        <f>VR</f>
        <v>1</v>
      </c>
      <c r="E19" s="106">
        <f>D19+1</f>
        <v>2</v>
      </c>
      <c r="F19" s="106">
        <f t="shared" ref="F19" si="3">E19+1</f>
        <v>3</v>
      </c>
      <c r="G19" s="106">
        <f t="shared" ref="G19" si="4">F19+1</f>
        <v>4</v>
      </c>
      <c r="H19" s="106">
        <f t="shared" ref="H19" si="5">G19+1</f>
        <v>5</v>
      </c>
      <c r="I19" s="106">
        <f t="shared" ref="I19" si="6">H19+1</f>
        <v>6</v>
      </c>
      <c r="J19" s="106">
        <f t="shared" ref="J19" si="7">I19+1</f>
        <v>7</v>
      </c>
      <c r="K19" s="106">
        <f t="shared" ref="K19" si="8">J19+1</f>
        <v>8</v>
      </c>
      <c r="L19" s="106">
        <f t="shared" ref="L19" si="9">K19+1</f>
        <v>9</v>
      </c>
      <c r="M19" s="107">
        <f t="shared" ref="M19" si="10">L19+1</f>
        <v>10</v>
      </c>
    </row>
    <row r="20" spans="2:13" ht="13.5" thickTop="1">
      <c r="B20" s="793" t="s">
        <v>255</v>
      </c>
      <c r="C20" s="444" t="s">
        <v>248</v>
      </c>
      <c r="D20" s="459">
        <f t="shared" ref="D20:M20" si="11">NaPoVo-D21-D22-D23</f>
        <v>0</v>
      </c>
      <c r="E20" s="460">
        <f t="shared" si="11"/>
        <v>0</v>
      </c>
      <c r="F20" s="460">
        <f t="shared" si="11"/>
        <v>0</v>
      </c>
      <c r="G20" s="460">
        <f t="shared" si="11"/>
        <v>0</v>
      </c>
      <c r="H20" s="460">
        <f t="shared" si="11"/>
        <v>0</v>
      </c>
      <c r="I20" s="460">
        <f t="shared" si="11"/>
        <v>0</v>
      </c>
      <c r="J20" s="460">
        <f t="shared" si="11"/>
        <v>0</v>
      </c>
      <c r="K20" s="460">
        <f t="shared" si="11"/>
        <v>0</v>
      </c>
      <c r="L20" s="460">
        <f t="shared" si="11"/>
        <v>0</v>
      </c>
      <c r="M20" s="461">
        <f t="shared" si="11"/>
        <v>0</v>
      </c>
    </row>
    <row r="21" spans="2:13">
      <c r="B21" s="794"/>
      <c r="C21" s="445" t="s">
        <v>249</v>
      </c>
      <c r="D21" s="528">
        <f>'NABIDKA DOPRAVCE'!E44</f>
        <v>0</v>
      </c>
      <c r="E21" s="529">
        <f>'NABIDKA DOPRAVCE'!F44</f>
        <v>0</v>
      </c>
      <c r="F21" s="529">
        <f>'NABIDKA DOPRAVCE'!G44</f>
        <v>0</v>
      </c>
      <c r="G21" s="529">
        <f>'NABIDKA DOPRAVCE'!H44</f>
        <v>0</v>
      </c>
      <c r="H21" s="529">
        <f>'NABIDKA DOPRAVCE'!I44</f>
        <v>0</v>
      </c>
      <c r="I21" s="529">
        <f>'NABIDKA DOPRAVCE'!J44</f>
        <v>0</v>
      </c>
      <c r="J21" s="529">
        <f>'NABIDKA DOPRAVCE'!K44</f>
        <v>0</v>
      </c>
      <c r="K21" s="529">
        <f>'NABIDKA DOPRAVCE'!L44</f>
        <v>0</v>
      </c>
      <c r="L21" s="529">
        <f>'NABIDKA DOPRAVCE'!M44</f>
        <v>0</v>
      </c>
      <c r="M21" s="530">
        <f>'NABIDKA DOPRAVCE'!N44</f>
        <v>0</v>
      </c>
    </row>
    <row r="22" spans="2:13">
      <c r="B22" s="794"/>
      <c r="C22" s="445" t="s">
        <v>250</v>
      </c>
      <c r="D22" s="528">
        <f>'NABIDKA DOPRAVCE'!E45</f>
        <v>0</v>
      </c>
      <c r="E22" s="529">
        <f>'NABIDKA DOPRAVCE'!F45</f>
        <v>0</v>
      </c>
      <c r="F22" s="529">
        <f>'NABIDKA DOPRAVCE'!G45</f>
        <v>0</v>
      </c>
      <c r="G22" s="529">
        <f>'NABIDKA DOPRAVCE'!H45</f>
        <v>0</v>
      </c>
      <c r="H22" s="529">
        <f>'NABIDKA DOPRAVCE'!I45</f>
        <v>0</v>
      </c>
      <c r="I22" s="529">
        <f>'NABIDKA DOPRAVCE'!J45</f>
        <v>0</v>
      </c>
      <c r="J22" s="529">
        <f>'NABIDKA DOPRAVCE'!K45</f>
        <v>0</v>
      </c>
      <c r="K22" s="529">
        <f>'NABIDKA DOPRAVCE'!L45</f>
        <v>0</v>
      </c>
      <c r="L22" s="529">
        <f>'NABIDKA DOPRAVCE'!M45</f>
        <v>0</v>
      </c>
      <c r="M22" s="530">
        <f>'NABIDKA DOPRAVCE'!N45</f>
        <v>0</v>
      </c>
    </row>
    <row r="23" spans="2:13">
      <c r="B23" s="796"/>
      <c r="C23" s="450" t="s">
        <v>251</v>
      </c>
      <c r="D23" s="528">
        <f>'NABIDKA DOPRAVCE'!E46</f>
        <v>0</v>
      </c>
      <c r="E23" s="529">
        <f>'NABIDKA DOPRAVCE'!F46</f>
        <v>0</v>
      </c>
      <c r="F23" s="529">
        <f>'NABIDKA DOPRAVCE'!G46</f>
        <v>0</v>
      </c>
      <c r="G23" s="529">
        <f>'NABIDKA DOPRAVCE'!H46</f>
        <v>0</v>
      </c>
      <c r="H23" s="529">
        <f>'NABIDKA DOPRAVCE'!I46</f>
        <v>0</v>
      </c>
      <c r="I23" s="529">
        <f>'NABIDKA DOPRAVCE'!J46</f>
        <v>0</v>
      </c>
      <c r="J23" s="529">
        <f>'NABIDKA DOPRAVCE'!K46</f>
        <v>0</v>
      </c>
      <c r="K23" s="529">
        <f>'NABIDKA DOPRAVCE'!L46</f>
        <v>0</v>
      </c>
      <c r="L23" s="529">
        <f>'NABIDKA DOPRAVCE'!M46</f>
        <v>0</v>
      </c>
      <c r="M23" s="530">
        <f>'NABIDKA DOPRAVCE'!N46</f>
        <v>0</v>
      </c>
    </row>
    <row r="24" spans="2:13">
      <c r="B24" s="799" t="s">
        <v>102</v>
      </c>
      <c r="C24" s="1" t="s">
        <v>108</v>
      </c>
      <c r="D24" s="342">
        <f>1-D25</f>
        <v>1</v>
      </c>
      <c r="E24" s="342">
        <f t="shared" ref="E24:M24" si="12">1-E25</f>
        <v>1</v>
      </c>
      <c r="F24" s="342">
        <f t="shared" si="12"/>
        <v>1</v>
      </c>
      <c r="G24" s="342">
        <f t="shared" si="12"/>
        <v>1</v>
      </c>
      <c r="H24" s="342">
        <f t="shared" si="12"/>
        <v>1</v>
      </c>
      <c r="I24" s="342">
        <f t="shared" si="12"/>
        <v>1</v>
      </c>
      <c r="J24" s="342">
        <f t="shared" si="12"/>
        <v>1</v>
      </c>
      <c r="K24" s="342">
        <f t="shared" si="12"/>
        <v>1</v>
      </c>
      <c r="L24" s="342">
        <f t="shared" si="12"/>
        <v>1</v>
      </c>
      <c r="M24" s="443">
        <f t="shared" si="12"/>
        <v>1</v>
      </c>
    </row>
    <row r="25" spans="2:13">
      <c r="B25" s="794"/>
      <c r="C25" s="452" t="s">
        <v>238</v>
      </c>
      <c r="D25" s="547">
        <f>'NABIDKA DOPRAVCE'!E48</f>
        <v>0</v>
      </c>
      <c r="E25" s="585">
        <f>'NABIDKA DOPRAVCE'!F48</f>
        <v>0</v>
      </c>
      <c r="F25" s="585">
        <f>'NABIDKA DOPRAVCE'!G48</f>
        <v>0</v>
      </c>
      <c r="G25" s="585">
        <f>'NABIDKA DOPRAVCE'!H48</f>
        <v>0</v>
      </c>
      <c r="H25" s="585">
        <f>'NABIDKA DOPRAVCE'!I48</f>
        <v>0</v>
      </c>
      <c r="I25" s="585">
        <f>'NABIDKA DOPRAVCE'!J48</f>
        <v>0</v>
      </c>
      <c r="J25" s="585">
        <f>'NABIDKA DOPRAVCE'!K48</f>
        <v>0</v>
      </c>
      <c r="K25" s="585">
        <f>'NABIDKA DOPRAVCE'!L48</f>
        <v>0</v>
      </c>
      <c r="L25" s="585">
        <f>'NABIDKA DOPRAVCE'!M48</f>
        <v>0</v>
      </c>
      <c r="M25" s="586">
        <f>'NABIDKA DOPRAVCE'!N48</f>
        <v>0</v>
      </c>
    </row>
    <row r="26" spans="2:13">
      <c r="B26" s="800" t="s">
        <v>245</v>
      </c>
      <c r="C26" s="1" t="s">
        <v>256</v>
      </c>
      <c r="D26" s="553">
        <f>'NABIDKA DOPRAVCE'!E49</f>
        <v>0</v>
      </c>
      <c r="E26" s="590">
        <f>'NABIDKA DOPRAVCE'!F49</f>
        <v>0</v>
      </c>
      <c r="F26" s="590">
        <f>'NABIDKA DOPRAVCE'!G49</f>
        <v>0</v>
      </c>
      <c r="G26" s="590">
        <f>'NABIDKA DOPRAVCE'!H49</f>
        <v>0</v>
      </c>
      <c r="H26" s="590">
        <f>'NABIDKA DOPRAVCE'!I49</f>
        <v>0</v>
      </c>
      <c r="I26" s="590">
        <f>'NABIDKA DOPRAVCE'!J49</f>
        <v>0</v>
      </c>
      <c r="J26" s="590">
        <f>'NABIDKA DOPRAVCE'!K49</f>
        <v>0</v>
      </c>
      <c r="K26" s="590">
        <f>'NABIDKA DOPRAVCE'!L49</f>
        <v>0</v>
      </c>
      <c r="L26" s="590">
        <f>'NABIDKA DOPRAVCE'!M49</f>
        <v>0</v>
      </c>
      <c r="M26" s="591">
        <f>'NABIDKA DOPRAVCE'!N49</f>
        <v>0</v>
      </c>
    </row>
    <row r="27" spans="2:13">
      <c r="B27" s="801"/>
      <c r="C27" s="2" t="s">
        <v>257</v>
      </c>
      <c r="D27" s="592">
        <f>1-D26</f>
        <v>1</v>
      </c>
      <c r="E27" s="593">
        <f t="shared" ref="E27:E33" si="13">1-E26</f>
        <v>1</v>
      </c>
      <c r="F27" s="593">
        <f t="shared" ref="F27:F33" si="14">1-F26</f>
        <v>1</v>
      </c>
      <c r="G27" s="593">
        <f t="shared" ref="G27:G33" si="15">1-G26</f>
        <v>1</v>
      </c>
      <c r="H27" s="593">
        <f t="shared" ref="H27:H33" si="16">1-H26</f>
        <v>1</v>
      </c>
      <c r="I27" s="593">
        <f t="shared" ref="I27:I33" si="17">1-I26</f>
        <v>1</v>
      </c>
      <c r="J27" s="593">
        <f t="shared" ref="J27:J33" si="18">1-J26</f>
        <v>1</v>
      </c>
      <c r="K27" s="593">
        <f t="shared" ref="K27:K33" si="19">1-K26</f>
        <v>1</v>
      </c>
      <c r="L27" s="593">
        <f t="shared" ref="L27:L33" si="20">1-L26</f>
        <v>1</v>
      </c>
      <c r="M27" s="594">
        <f t="shared" ref="M27:M33" si="21">1-M26</f>
        <v>1</v>
      </c>
    </row>
    <row r="28" spans="2:13">
      <c r="B28" s="800" t="s">
        <v>246</v>
      </c>
      <c r="C28" s="1" t="s">
        <v>256</v>
      </c>
      <c r="D28" s="553">
        <f>'NABIDKA DOPRAVCE'!E51</f>
        <v>0</v>
      </c>
      <c r="E28" s="590">
        <f>'NABIDKA DOPRAVCE'!F51</f>
        <v>0</v>
      </c>
      <c r="F28" s="590">
        <f>'NABIDKA DOPRAVCE'!G51</f>
        <v>0</v>
      </c>
      <c r="G28" s="590">
        <f>'NABIDKA DOPRAVCE'!H51</f>
        <v>0</v>
      </c>
      <c r="H28" s="590">
        <f>'NABIDKA DOPRAVCE'!I51</f>
        <v>0</v>
      </c>
      <c r="I28" s="590">
        <f>'NABIDKA DOPRAVCE'!J51</f>
        <v>0</v>
      </c>
      <c r="J28" s="590">
        <f>'NABIDKA DOPRAVCE'!K51</f>
        <v>0</v>
      </c>
      <c r="K28" s="590">
        <f>'NABIDKA DOPRAVCE'!L51</f>
        <v>0</v>
      </c>
      <c r="L28" s="590">
        <f>'NABIDKA DOPRAVCE'!M51</f>
        <v>0</v>
      </c>
      <c r="M28" s="591">
        <f>'NABIDKA DOPRAVCE'!N51</f>
        <v>0</v>
      </c>
    </row>
    <row r="29" spans="2:13">
      <c r="B29" s="801"/>
      <c r="C29" s="2" t="s">
        <v>257</v>
      </c>
      <c r="D29" s="592">
        <f>1-D28</f>
        <v>1</v>
      </c>
      <c r="E29" s="593">
        <f t="shared" si="13"/>
        <v>1</v>
      </c>
      <c r="F29" s="593">
        <f t="shared" si="14"/>
        <v>1</v>
      </c>
      <c r="G29" s="593">
        <f t="shared" si="15"/>
        <v>1</v>
      </c>
      <c r="H29" s="593">
        <f t="shared" si="16"/>
        <v>1</v>
      </c>
      <c r="I29" s="593">
        <f t="shared" si="17"/>
        <v>1</v>
      </c>
      <c r="J29" s="593">
        <f t="shared" si="18"/>
        <v>1</v>
      </c>
      <c r="K29" s="593">
        <f t="shared" si="19"/>
        <v>1</v>
      </c>
      <c r="L29" s="593">
        <f t="shared" si="20"/>
        <v>1</v>
      </c>
      <c r="M29" s="594">
        <f t="shared" si="21"/>
        <v>1</v>
      </c>
    </row>
    <row r="30" spans="2:13">
      <c r="B30" s="800" t="s">
        <v>247</v>
      </c>
      <c r="C30" s="1" t="s">
        <v>256</v>
      </c>
      <c r="D30" s="553">
        <f>'NABIDKA DOPRAVCE'!E53</f>
        <v>0</v>
      </c>
      <c r="E30" s="590">
        <f>'NABIDKA DOPRAVCE'!F53</f>
        <v>0</v>
      </c>
      <c r="F30" s="590">
        <f>'NABIDKA DOPRAVCE'!G53</f>
        <v>0</v>
      </c>
      <c r="G30" s="590">
        <f>'NABIDKA DOPRAVCE'!H53</f>
        <v>0</v>
      </c>
      <c r="H30" s="590">
        <f>'NABIDKA DOPRAVCE'!I53</f>
        <v>0</v>
      </c>
      <c r="I30" s="590">
        <f>'NABIDKA DOPRAVCE'!J53</f>
        <v>0</v>
      </c>
      <c r="J30" s="590">
        <f>'NABIDKA DOPRAVCE'!K53</f>
        <v>0</v>
      </c>
      <c r="K30" s="590">
        <f>'NABIDKA DOPRAVCE'!L53</f>
        <v>0</v>
      </c>
      <c r="L30" s="590">
        <f>'NABIDKA DOPRAVCE'!M53</f>
        <v>0</v>
      </c>
      <c r="M30" s="591">
        <f>'NABIDKA DOPRAVCE'!N53</f>
        <v>0</v>
      </c>
    </row>
    <row r="31" spans="2:13">
      <c r="B31" s="801"/>
      <c r="C31" s="2" t="s">
        <v>257</v>
      </c>
      <c r="D31" s="592">
        <f>1-D30</f>
        <v>1</v>
      </c>
      <c r="E31" s="593">
        <f t="shared" si="13"/>
        <v>1</v>
      </c>
      <c r="F31" s="593">
        <f t="shared" si="14"/>
        <v>1</v>
      </c>
      <c r="G31" s="593">
        <f t="shared" si="15"/>
        <v>1</v>
      </c>
      <c r="H31" s="593">
        <f t="shared" si="16"/>
        <v>1</v>
      </c>
      <c r="I31" s="593">
        <f t="shared" si="17"/>
        <v>1</v>
      </c>
      <c r="J31" s="593">
        <f t="shared" si="18"/>
        <v>1</v>
      </c>
      <c r="K31" s="593">
        <f t="shared" si="19"/>
        <v>1</v>
      </c>
      <c r="L31" s="593">
        <f t="shared" si="20"/>
        <v>1</v>
      </c>
      <c r="M31" s="594">
        <f t="shared" si="21"/>
        <v>1</v>
      </c>
    </row>
    <row r="32" spans="2:13">
      <c r="B32" s="791" t="s">
        <v>103</v>
      </c>
      <c r="C32" s="548" t="s">
        <v>256</v>
      </c>
      <c r="D32" s="587">
        <f>'NABIDKA DOPRAVCE'!E55</f>
        <v>0</v>
      </c>
      <c r="E32" s="588">
        <f>'NABIDKA DOPRAVCE'!F55</f>
        <v>0</v>
      </c>
      <c r="F32" s="588">
        <f>'NABIDKA DOPRAVCE'!G55</f>
        <v>0</v>
      </c>
      <c r="G32" s="588">
        <f>'NABIDKA DOPRAVCE'!H55</f>
        <v>0</v>
      </c>
      <c r="H32" s="588">
        <f>'NABIDKA DOPRAVCE'!I55</f>
        <v>0</v>
      </c>
      <c r="I32" s="588">
        <f>'NABIDKA DOPRAVCE'!J55</f>
        <v>0</v>
      </c>
      <c r="J32" s="588">
        <f>'NABIDKA DOPRAVCE'!K55</f>
        <v>0</v>
      </c>
      <c r="K32" s="588">
        <f>'NABIDKA DOPRAVCE'!L55</f>
        <v>0</v>
      </c>
      <c r="L32" s="588">
        <f>'NABIDKA DOPRAVCE'!M55</f>
        <v>0</v>
      </c>
      <c r="M32" s="589">
        <f>'NABIDKA DOPRAVCE'!N55</f>
        <v>0</v>
      </c>
    </row>
    <row r="33" spans="2:13" ht="13.5" thickBot="1">
      <c r="B33" s="792"/>
      <c r="C33" s="3" t="s">
        <v>257</v>
      </c>
      <c r="D33" s="343">
        <f>1-D32</f>
        <v>1</v>
      </c>
      <c r="E33" s="344">
        <f t="shared" si="13"/>
        <v>1</v>
      </c>
      <c r="F33" s="344">
        <f t="shared" si="14"/>
        <v>1</v>
      </c>
      <c r="G33" s="344">
        <f t="shared" si="15"/>
        <v>1</v>
      </c>
      <c r="H33" s="344">
        <f t="shared" si="16"/>
        <v>1</v>
      </c>
      <c r="I33" s="344">
        <f t="shared" si="17"/>
        <v>1</v>
      </c>
      <c r="J33" s="344">
        <f t="shared" si="18"/>
        <v>1</v>
      </c>
      <c r="K33" s="344">
        <f t="shared" si="19"/>
        <v>1</v>
      </c>
      <c r="L33" s="344">
        <f t="shared" si="20"/>
        <v>1</v>
      </c>
      <c r="M33" s="345">
        <f t="shared" si="21"/>
        <v>1</v>
      </c>
    </row>
    <row r="34" spans="2:13"/>
    <row r="35" spans="2:13">
      <c r="B35" s="4" t="s">
        <v>92</v>
      </c>
    </row>
    <row r="36" spans="2:13">
      <c r="B36" s="97" t="s">
        <v>93</v>
      </c>
    </row>
    <row r="37" spans="2:13" ht="13.5" thickBot="1"/>
    <row r="38" spans="2:13">
      <c r="B38" s="778" t="s">
        <v>4</v>
      </c>
      <c r="C38" s="734" t="s">
        <v>233</v>
      </c>
      <c r="D38" s="763" t="s">
        <v>94</v>
      </c>
      <c r="E38" s="764"/>
      <c r="F38" s="764"/>
      <c r="G38" s="764"/>
      <c r="H38" s="764"/>
      <c r="I38" s="764"/>
      <c r="J38" s="764"/>
      <c r="K38" s="764"/>
      <c r="L38" s="764"/>
      <c r="M38" s="765"/>
    </row>
    <row r="39" spans="2:13" ht="13.5" thickBot="1">
      <c r="B39" s="780"/>
      <c r="C39" s="735"/>
      <c r="D39" s="105">
        <f>VR</f>
        <v>1</v>
      </c>
      <c r="E39" s="106">
        <f>D39+1</f>
        <v>2</v>
      </c>
      <c r="F39" s="106">
        <f t="shared" ref="F39" si="22">E39+1</f>
        <v>3</v>
      </c>
      <c r="G39" s="106">
        <f t="shared" ref="G39" si="23">F39+1</f>
        <v>4</v>
      </c>
      <c r="H39" s="106">
        <f t="shared" ref="H39" si="24">G39+1</f>
        <v>5</v>
      </c>
      <c r="I39" s="106">
        <f t="shared" ref="I39" si="25">H39+1</f>
        <v>6</v>
      </c>
      <c r="J39" s="106">
        <f t="shared" ref="J39" si="26">I39+1</f>
        <v>7</v>
      </c>
      <c r="K39" s="106">
        <f t="shared" ref="K39" si="27">J39+1</f>
        <v>8</v>
      </c>
      <c r="L39" s="106">
        <f t="shared" ref="L39" si="28">K39+1</f>
        <v>9</v>
      </c>
      <c r="M39" s="107">
        <f t="shared" ref="M39" si="29">L39+1</f>
        <v>10</v>
      </c>
    </row>
    <row r="40" spans="2:13" ht="13.5" thickTop="1">
      <c r="B40" s="793" t="s">
        <v>255</v>
      </c>
      <c r="C40" s="444" t="s">
        <v>248</v>
      </c>
      <c r="D40" s="446" t="str">
        <f>IF('NASTAVENI OBJEDNATELE'!E58=0,"-",'NASTAVENI OBJEDNATELE'!E58)</f>
        <v>-</v>
      </c>
      <c r="E40" s="447" t="str">
        <f>IF('NASTAVENI OBJEDNATELE'!F58=0,"-",'NASTAVENI OBJEDNATELE'!F58)</f>
        <v>-</v>
      </c>
      <c r="F40" s="447" t="str">
        <f>IF('NASTAVENI OBJEDNATELE'!G58=0,"-",'NASTAVENI OBJEDNATELE'!G58)</f>
        <v>-</v>
      </c>
      <c r="G40" s="447" t="str">
        <f>IF('NASTAVENI OBJEDNATELE'!H58=0,"-",'NASTAVENI OBJEDNATELE'!H58)</f>
        <v>-</v>
      </c>
      <c r="H40" s="447" t="str">
        <f>IF('NASTAVENI OBJEDNATELE'!I58=0,"-",'NASTAVENI OBJEDNATELE'!I58)</f>
        <v>-</v>
      </c>
      <c r="I40" s="447" t="str">
        <f>IF('NASTAVENI OBJEDNATELE'!J58=0,"-",'NASTAVENI OBJEDNATELE'!J58)</f>
        <v>-</v>
      </c>
      <c r="J40" s="447" t="str">
        <f>IF('NASTAVENI OBJEDNATELE'!K58=0,"-",'NASTAVENI OBJEDNATELE'!K58)</f>
        <v>-</v>
      </c>
      <c r="K40" s="447" t="str">
        <f>IF('NASTAVENI OBJEDNATELE'!L58=0,"-",'NASTAVENI OBJEDNATELE'!L58)</f>
        <v>-</v>
      </c>
      <c r="L40" s="447" t="str">
        <f>IF('NASTAVENI OBJEDNATELE'!M58=0,"-",'NASTAVENI OBJEDNATELE'!M58)</f>
        <v>-</v>
      </c>
      <c r="M40" s="448" t="str">
        <f>IF('NASTAVENI OBJEDNATELE'!N58=0,"-",'NASTAVENI OBJEDNATELE'!N58)</f>
        <v>-</v>
      </c>
    </row>
    <row r="41" spans="2:13">
      <c r="B41" s="794"/>
      <c r="C41" s="445" t="s">
        <v>249</v>
      </c>
      <c r="D41" s="434" t="str">
        <f>IF('NASTAVENI OBJEDNATELE'!E59=0,"-",'NASTAVENI OBJEDNATELE'!E59)</f>
        <v>-</v>
      </c>
      <c r="E41" s="435" t="str">
        <f>IF('NASTAVENI OBJEDNATELE'!F59=0,"-",'NASTAVENI OBJEDNATELE'!F59)</f>
        <v>-</v>
      </c>
      <c r="F41" s="435" t="str">
        <f>IF('NASTAVENI OBJEDNATELE'!G59=0,"-",'NASTAVENI OBJEDNATELE'!G59)</f>
        <v>-</v>
      </c>
      <c r="G41" s="435" t="str">
        <f>IF('NASTAVENI OBJEDNATELE'!H59=0,"-",'NASTAVENI OBJEDNATELE'!H59)</f>
        <v>-</v>
      </c>
      <c r="H41" s="435" t="str">
        <f>IF('NASTAVENI OBJEDNATELE'!I59=0,"-",'NASTAVENI OBJEDNATELE'!I59)</f>
        <v>-</v>
      </c>
      <c r="I41" s="435" t="str">
        <f>IF('NASTAVENI OBJEDNATELE'!J59=0,"-",'NASTAVENI OBJEDNATELE'!J59)</f>
        <v>-</v>
      </c>
      <c r="J41" s="435" t="str">
        <f>IF('NASTAVENI OBJEDNATELE'!K59=0,"-",'NASTAVENI OBJEDNATELE'!K59)</f>
        <v>-</v>
      </c>
      <c r="K41" s="435" t="str">
        <f>IF('NASTAVENI OBJEDNATELE'!L59=0,"-",'NASTAVENI OBJEDNATELE'!L59)</f>
        <v>-</v>
      </c>
      <c r="L41" s="435" t="str">
        <f>IF('NASTAVENI OBJEDNATELE'!M59=0,"-",'NASTAVENI OBJEDNATELE'!M59)</f>
        <v>-</v>
      </c>
      <c r="M41" s="436" t="str">
        <f>IF('NASTAVENI OBJEDNATELE'!N59=0,"-",'NASTAVENI OBJEDNATELE'!N59)</f>
        <v>-</v>
      </c>
    </row>
    <row r="42" spans="2:13">
      <c r="B42" s="794"/>
      <c r="C42" s="445" t="s">
        <v>250</v>
      </c>
      <c r="D42" s="434" t="str">
        <f>IF('NASTAVENI OBJEDNATELE'!E60=0,"-",'NASTAVENI OBJEDNATELE'!E60)</f>
        <v>-</v>
      </c>
      <c r="E42" s="435" t="str">
        <f>IF('NASTAVENI OBJEDNATELE'!F60=0,"-",'NASTAVENI OBJEDNATELE'!F60)</f>
        <v>-</v>
      </c>
      <c r="F42" s="435" t="str">
        <f>IF('NASTAVENI OBJEDNATELE'!G60=0,"-",'NASTAVENI OBJEDNATELE'!G60)</f>
        <v>-</v>
      </c>
      <c r="G42" s="435" t="str">
        <f>IF('NASTAVENI OBJEDNATELE'!H60=0,"-",'NASTAVENI OBJEDNATELE'!H60)</f>
        <v>-</v>
      </c>
      <c r="H42" s="435" t="str">
        <f>IF('NASTAVENI OBJEDNATELE'!I60=0,"-",'NASTAVENI OBJEDNATELE'!I60)</f>
        <v>-</v>
      </c>
      <c r="I42" s="435" t="str">
        <f>IF('NASTAVENI OBJEDNATELE'!J60=0,"-",'NASTAVENI OBJEDNATELE'!J60)</f>
        <v>-</v>
      </c>
      <c r="J42" s="435" t="str">
        <f>IF('NASTAVENI OBJEDNATELE'!K60=0,"-",'NASTAVENI OBJEDNATELE'!K60)</f>
        <v>-</v>
      </c>
      <c r="K42" s="435" t="str">
        <f>IF('NASTAVENI OBJEDNATELE'!L60=0,"-",'NASTAVENI OBJEDNATELE'!L60)</f>
        <v>-</v>
      </c>
      <c r="L42" s="435" t="str">
        <f>IF('NASTAVENI OBJEDNATELE'!M60=0,"-",'NASTAVENI OBJEDNATELE'!M60)</f>
        <v>-</v>
      </c>
      <c r="M42" s="436" t="str">
        <f>IF('NASTAVENI OBJEDNATELE'!N60=0,"-",'NASTAVENI OBJEDNATELE'!N60)</f>
        <v>-</v>
      </c>
    </row>
    <row r="43" spans="2:13">
      <c r="B43" s="796"/>
      <c r="C43" s="450" t="s">
        <v>251</v>
      </c>
      <c r="D43" s="437">
        <f>IF('NASTAVENI OBJEDNATELE'!E61=0,"-",'NASTAVENI OBJEDNATELE'!E61)</f>
        <v>2</v>
      </c>
      <c r="E43" s="438">
        <f>IF('NASTAVENI OBJEDNATELE'!F61=0,"-",'NASTAVENI OBJEDNATELE'!F61)</f>
        <v>2</v>
      </c>
      <c r="F43" s="438">
        <f>IF('NASTAVENI OBJEDNATELE'!G61=0,"-",'NASTAVENI OBJEDNATELE'!G61)</f>
        <v>2</v>
      </c>
      <c r="G43" s="438">
        <f>IF('NASTAVENI OBJEDNATELE'!H61=0,"-",'NASTAVENI OBJEDNATELE'!H61)</f>
        <v>2</v>
      </c>
      <c r="H43" s="438">
        <f>IF('NASTAVENI OBJEDNATELE'!I61=0,"-",'NASTAVENI OBJEDNATELE'!I61)</f>
        <v>2</v>
      </c>
      <c r="I43" s="438">
        <f>IF('NASTAVENI OBJEDNATELE'!J61=0,"-",'NASTAVENI OBJEDNATELE'!J61)</f>
        <v>2</v>
      </c>
      <c r="J43" s="438">
        <f>IF('NASTAVENI OBJEDNATELE'!K61=0,"-",'NASTAVENI OBJEDNATELE'!K61)</f>
        <v>2</v>
      </c>
      <c r="K43" s="438">
        <f>IF('NASTAVENI OBJEDNATELE'!L61=0,"-",'NASTAVENI OBJEDNATELE'!L61)</f>
        <v>2</v>
      </c>
      <c r="L43" s="438">
        <f>IF('NASTAVENI OBJEDNATELE'!M61=0,"-",'NASTAVENI OBJEDNATELE'!M61)</f>
        <v>2</v>
      </c>
      <c r="M43" s="439">
        <f>IF('NASTAVENI OBJEDNATELE'!N61=0,"-",'NASTAVENI OBJEDNATELE'!N61)</f>
        <v>2</v>
      </c>
    </row>
    <row r="44" spans="2:13">
      <c r="B44" s="799" t="s">
        <v>102</v>
      </c>
      <c r="C44" s="1" t="s">
        <v>108</v>
      </c>
      <c r="D44" s="300">
        <f>'NASTAVENI OBJEDNATELE'!E62</f>
        <v>0</v>
      </c>
      <c r="E44" s="296">
        <f>'NASTAVENI OBJEDNATELE'!F62</f>
        <v>0</v>
      </c>
      <c r="F44" s="296">
        <f>'NASTAVENI OBJEDNATELE'!G62</f>
        <v>0</v>
      </c>
      <c r="G44" s="296">
        <f>'NASTAVENI OBJEDNATELE'!H62</f>
        <v>0</v>
      </c>
      <c r="H44" s="296">
        <f>'NASTAVENI OBJEDNATELE'!I62</f>
        <v>0</v>
      </c>
      <c r="I44" s="296">
        <f>'NASTAVENI OBJEDNATELE'!J62</f>
        <v>0</v>
      </c>
      <c r="J44" s="296">
        <f>'NASTAVENI OBJEDNATELE'!K62</f>
        <v>0</v>
      </c>
      <c r="K44" s="296">
        <f>'NASTAVENI OBJEDNATELE'!L62</f>
        <v>0</v>
      </c>
      <c r="L44" s="296">
        <f>'NASTAVENI OBJEDNATELE'!M62</f>
        <v>0</v>
      </c>
      <c r="M44" s="297">
        <f>'NASTAVENI OBJEDNATELE'!N62</f>
        <v>0</v>
      </c>
    </row>
    <row r="45" spans="2:13">
      <c r="B45" s="794"/>
      <c r="C45" s="452" t="s">
        <v>238</v>
      </c>
      <c r="D45" s="595">
        <f>'NASTAVENI OBJEDNATELE'!E63</f>
        <v>0</v>
      </c>
      <c r="E45" s="596">
        <f>'NASTAVENI OBJEDNATELE'!F63</f>
        <v>0</v>
      </c>
      <c r="F45" s="596">
        <f>'NASTAVENI OBJEDNATELE'!G63</f>
        <v>0</v>
      </c>
      <c r="G45" s="596">
        <f>'NASTAVENI OBJEDNATELE'!H63</f>
        <v>0</v>
      </c>
      <c r="H45" s="596">
        <f>'NASTAVENI OBJEDNATELE'!I63</f>
        <v>0</v>
      </c>
      <c r="I45" s="596">
        <f>'NASTAVENI OBJEDNATELE'!J63</f>
        <v>0</v>
      </c>
      <c r="J45" s="596">
        <f>'NASTAVENI OBJEDNATELE'!K63</f>
        <v>0</v>
      </c>
      <c r="K45" s="596">
        <f>'NASTAVENI OBJEDNATELE'!L63</f>
        <v>0</v>
      </c>
      <c r="L45" s="596">
        <f>'NASTAVENI OBJEDNATELE'!M63</f>
        <v>0</v>
      </c>
      <c r="M45" s="597">
        <f>'NASTAVENI OBJEDNATELE'!N63</f>
        <v>0</v>
      </c>
    </row>
    <row r="46" spans="2:13">
      <c r="B46" s="797" t="s">
        <v>245</v>
      </c>
      <c r="C46" s="1" t="s">
        <v>256</v>
      </c>
      <c r="D46" s="300">
        <f>'NASTAVENI OBJEDNATELE'!E64</f>
        <v>0.1</v>
      </c>
      <c r="E46" s="296">
        <f>'NASTAVENI OBJEDNATELE'!F64</f>
        <v>0.25</v>
      </c>
      <c r="F46" s="296">
        <f>'NASTAVENI OBJEDNATELE'!G64</f>
        <v>0.5</v>
      </c>
      <c r="G46" s="296">
        <f>'NASTAVENI OBJEDNATELE'!H64</f>
        <v>0.5</v>
      </c>
      <c r="H46" s="296">
        <f>'NASTAVENI OBJEDNATELE'!I64</f>
        <v>0.5</v>
      </c>
      <c r="I46" s="296">
        <f>'NASTAVENI OBJEDNATELE'!J64</f>
        <v>0.5</v>
      </c>
      <c r="J46" s="296">
        <f>'NASTAVENI OBJEDNATELE'!K64</f>
        <v>0.5</v>
      </c>
      <c r="K46" s="296">
        <f>'NASTAVENI OBJEDNATELE'!L64</f>
        <v>0.5</v>
      </c>
      <c r="L46" s="296">
        <f>'NASTAVENI OBJEDNATELE'!M64</f>
        <v>0.5</v>
      </c>
      <c r="M46" s="297">
        <f>'NASTAVENI OBJEDNATELE'!N64</f>
        <v>0.5</v>
      </c>
    </row>
    <row r="47" spans="2:13">
      <c r="B47" s="798"/>
      <c r="C47" s="2" t="s">
        <v>257</v>
      </c>
      <c r="D47" s="301">
        <f>'NASTAVENI OBJEDNATELE'!E65</f>
        <v>0</v>
      </c>
      <c r="E47" s="298">
        <f>'NASTAVENI OBJEDNATELE'!F65</f>
        <v>0</v>
      </c>
      <c r="F47" s="298">
        <f>'NASTAVENI OBJEDNATELE'!G65</f>
        <v>0</v>
      </c>
      <c r="G47" s="298">
        <f>'NASTAVENI OBJEDNATELE'!H65</f>
        <v>0</v>
      </c>
      <c r="H47" s="298">
        <f>'NASTAVENI OBJEDNATELE'!I65</f>
        <v>0</v>
      </c>
      <c r="I47" s="298">
        <f>'NASTAVENI OBJEDNATELE'!J65</f>
        <v>0</v>
      </c>
      <c r="J47" s="298">
        <f>'NASTAVENI OBJEDNATELE'!K65</f>
        <v>0</v>
      </c>
      <c r="K47" s="298">
        <f>'NASTAVENI OBJEDNATELE'!L65</f>
        <v>0</v>
      </c>
      <c r="L47" s="298">
        <f>'NASTAVENI OBJEDNATELE'!M65</f>
        <v>0</v>
      </c>
      <c r="M47" s="299">
        <f>'NASTAVENI OBJEDNATELE'!N65</f>
        <v>0</v>
      </c>
    </row>
    <row r="48" spans="2:13">
      <c r="B48" s="797" t="s">
        <v>246</v>
      </c>
      <c r="C48" s="1" t="s">
        <v>256</v>
      </c>
      <c r="D48" s="300">
        <f>'NASTAVENI OBJEDNATELE'!E66</f>
        <v>0</v>
      </c>
      <c r="E48" s="296">
        <f>'NASTAVENI OBJEDNATELE'!F66</f>
        <v>0</v>
      </c>
      <c r="F48" s="296">
        <f>'NASTAVENI OBJEDNATELE'!G66</f>
        <v>0</v>
      </c>
      <c r="G48" s="296">
        <f>'NASTAVENI OBJEDNATELE'!H66</f>
        <v>0</v>
      </c>
      <c r="H48" s="296">
        <f>'NASTAVENI OBJEDNATELE'!I66</f>
        <v>0</v>
      </c>
      <c r="I48" s="296">
        <f>'NASTAVENI OBJEDNATELE'!J66</f>
        <v>0</v>
      </c>
      <c r="J48" s="296">
        <f>'NASTAVENI OBJEDNATELE'!K66</f>
        <v>0</v>
      </c>
      <c r="K48" s="296">
        <f>'NASTAVENI OBJEDNATELE'!L66</f>
        <v>0</v>
      </c>
      <c r="L48" s="296">
        <f>'NASTAVENI OBJEDNATELE'!M66</f>
        <v>0</v>
      </c>
      <c r="M48" s="297">
        <f>'NASTAVENI OBJEDNATELE'!N66</f>
        <v>0</v>
      </c>
    </row>
    <row r="49" spans="2:13">
      <c r="B49" s="798"/>
      <c r="C49" s="2" t="s">
        <v>257</v>
      </c>
      <c r="D49" s="301">
        <f>'NASTAVENI OBJEDNATELE'!E67</f>
        <v>0</v>
      </c>
      <c r="E49" s="298">
        <f>'NASTAVENI OBJEDNATELE'!F67</f>
        <v>0</v>
      </c>
      <c r="F49" s="298">
        <f>'NASTAVENI OBJEDNATELE'!G67</f>
        <v>0</v>
      </c>
      <c r="G49" s="298">
        <f>'NASTAVENI OBJEDNATELE'!H67</f>
        <v>0</v>
      </c>
      <c r="H49" s="298">
        <f>'NASTAVENI OBJEDNATELE'!I67</f>
        <v>0</v>
      </c>
      <c r="I49" s="298">
        <f>'NASTAVENI OBJEDNATELE'!J67</f>
        <v>0</v>
      </c>
      <c r="J49" s="298">
        <f>'NASTAVENI OBJEDNATELE'!K67</f>
        <v>0</v>
      </c>
      <c r="K49" s="298">
        <f>'NASTAVENI OBJEDNATELE'!L67</f>
        <v>0</v>
      </c>
      <c r="L49" s="298">
        <f>'NASTAVENI OBJEDNATELE'!M67</f>
        <v>0</v>
      </c>
      <c r="M49" s="299">
        <f>'NASTAVENI OBJEDNATELE'!N67</f>
        <v>0</v>
      </c>
    </row>
    <row r="50" spans="2:13">
      <c r="B50" s="797" t="s">
        <v>247</v>
      </c>
      <c r="C50" s="1" t="s">
        <v>256</v>
      </c>
      <c r="D50" s="300">
        <f>'NASTAVENI OBJEDNATELE'!E68</f>
        <v>0</v>
      </c>
      <c r="E50" s="296">
        <f>'NASTAVENI OBJEDNATELE'!F68</f>
        <v>0</v>
      </c>
      <c r="F50" s="296">
        <f>'NASTAVENI OBJEDNATELE'!G68</f>
        <v>0</v>
      </c>
      <c r="G50" s="296">
        <f>'NASTAVENI OBJEDNATELE'!H68</f>
        <v>0</v>
      </c>
      <c r="H50" s="296">
        <f>'NASTAVENI OBJEDNATELE'!I68</f>
        <v>0</v>
      </c>
      <c r="I50" s="296">
        <f>'NASTAVENI OBJEDNATELE'!J68</f>
        <v>0</v>
      </c>
      <c r="J50" s="296">
        <f>'NASTAVENI OBJEDNATELE'!K68</f>
        <v>0</v>
      </c>
      <c r="K50" s="296">
        <f>'NASTAVENI OBJEDNATELE'!L68</f>
        <v>0</v>
      </c>
      <c r="L50" s="296">
        <f>'NASTAVENI OBJEDNATELE'!M68</f>
        <v>0</v>
      </c>
      <c r="M50" s="297">
        <f>'NASTAVENI OBJEDNATELE'!N68</f>
        <v>0</v>
      </c>
    </row>
    <row r="51" spans="2:13">
      <c r="B51" s="798"/>
      <c r="C51" s="2" t="s">
        <v>257</v>
      </c>
      <c r="D51" s="301">
        <f>'NASTAVENI OBJEDNATELE'!E69</f>
        <v>0</v>
      </c>
      <c r="E51" s="298">
        <f>'NASTAVENI OBJEDNATELE'!F69</f>
        <v>0</v>
      </c>
      <c r="F51" s="298">
        <f>'NASTAVENI OBJEDNATELE'!G69</f>
        <v>0</v>
      </c>
      <c r="G51" s="298">
        <f>'NASTAVENI OBJEDNATELE'!H69</f>
        <v>0</v>
      </c>
      <c r="H51" s="298">
        <f>'NASTAVENI OBJEDNATELE'!I69</f>
        <v>0</v>
      </c>
      <c r="I51" s="298">
        <f>'NASTAVENI OBJEDNATELE'!J69</f>
        <v>0</v>
      </c>
      <c r="J51" s="298">
        <f>'NASTAVENI OBJEDNATELE'!K69</f>
        <v>0</v>
      </c>
      <c r="K51" s="298">
        <f>'NASTAVENI OBJEDNATELE'!L69</f>
        <v>0</v>
      </c>
      <c r="L51" s="298">
        <f>'NASTAVENI OBJEDNATELE'!M69</f>
        <v>0</v>
      </c>
      <c r="M51" s="299">
        <f>'NASTAVENI OBJEDNATELE'!N69</f>
        <v>0</v>
      </c>
    </row>
    <row r="52" spans="2:13">
      <c r="B52" s="791" t="s">
        <v>103</v>
      </c>
      <c r="C52" s="548" t="s">
        <v>256</v>
      </c>
      <c r="D52" s="598">
        <f>'NASTAVENI OBJEDNATELE'!E70</f>
        <v>0.1</v>
      </c>
      <c r="E52" s="599">
        <f>'NASTAVENI OBJEDNATELE'!F70</f>
        <v>0.25</v>
      </c>
      <c r="F52" s="599">
        <f>'NASTAVENI OBJEDNATELE'!G70</f>
        <v>0.5</v>
      </c>
      <c r="G52" s="599">
        <f>'NASTAVENI OBJEDNATELE'!H70</f>
        <v>0.5</v>
      </c>
      <c r="H52" s="599">
        <f>'NASTAVENI OBJEDNATELE'!I70</f>
        <v>0.5</v>
      </c>
      <c r="I52" s="599">
        <f>'NASTAVENI OBJEDNATELE'!J70</f>
        <v>0.5</v>
      </c>
      <c r="J52" s="599">
        <f>'NASTAVENI OBJEDNATELE'!K70</f>
        <v>0.5</v>
      </c>
      <c r="K52" s="599">
        <f>'NASTAVENI OBJEDNATELE'!L70</f>
        <v>0.5</v>
      </c>
      <c r="L52" s="599">
        <f>'NASTAVENI OBJEDNATELE'!M70</f>
        <v>0.5</v>
      </c>
      <c r="M52" s="600">
        <f>'NASTAVENI OBJEDNATELE'!N70</f>
        <v>0.5</v>
      </c>
    </row>
    <row r="53" spans="2:13" ht="13.5" thickBot="1">
      <c r="B53" s="792"/>
      <c r="C53" s="3" t="s">
        <v>257</v>
      </c>
      <c r="D53" s="302">
        <f>'NASTAVENI OBJEDNATELE'!E71</f>
        <v>0</v>
      </c>
      <c r="E53" s="303">
        <f>'NASTAVENI OBJEDNATELE'!F71</f>
        <v>0</v>
      </c>
      <c r="F53" s="303">
        <f>'NASTAVENI OBJEDNATELE'!G71</f>
        <v>0</v>
      </c>
      <c r="G53" s="303">
        <f>'NASTAVENI OBJEDNATELE'!H71</f>
        <v>0</v>
      </c>
      <c r="H53" s="303">
        <f>'NASTAVENI OBJEDNATELE'!I71</f>
        <v>0</v>
      </c>
      <c r="I53" s="303">
        <f>'NASTAVENI OBJEDNATELE'!J71</f>
        <v>0</v>
      </c>
      <c r="J53" s="303">
        <f>'NASTAVENI OBJEDNATELE'!K71</f>
        <v>0</v>
      </c>
      <c r="K53" s="303">
        <f>'NASTAVENI OBJEDNATELE'!L71</f>
        <v>0</v>
      </c>
      <c r="L53" s="303">
        <f>'NASTAVENI OBJEDNATELE'!M71</f>
        <v>0</v>
      </c>
      <c r="M53" s="304">
        <f>'NASTAVENI OBJEDNATELE'!N71</f>
        <v>0</v>
      </c>
    </row>
    <row r="54" spans="2:13"/>
    <row r="55" spans="2:13">
      <c r="B55" s="4" t="s">
        <v>235</v>
      </c>
    </row>
    <row r="56" spans="2:13">
      <c r="B56" s="97" t="s">
        <v>93</v>
      </c>
    </row>
    <row r="57" spans="2:13" ht="13.5" thickBot="1"/>
    <row r="58" spans="2:13">
      <c r="B58" s="778" t="s">
        <v>4</v>
      </c>
      <c r="C58" s="734" t="s">
        <v>233</v>
      </c>
      <c r="D58" s="763" t="s">
        <v>94</v>
      </c>
      <c r="E58" s="764"/>
      <c r="F58" s="764"/>
      <c r="G58" s="764"/>
      <c r="H58" s="764"/>
      <c r="I58" s="764"/>
      <c r="J58" s="764"/>
      <c r="K58" s="764"/>
      <c r="L58" s="764"/>
      <c r="M58" s="765"/>
    </row>
    <row r="59" spans="2:13" ht="13.5" thickBot="1">
      <c r="B59" s="780"/>
      <c r="C59" s="735"/>
      <c r="D59" s="105">
        <f>VR</f>
        <v>1</v>
      </c>
      <c r="E59" s="106">
        <f>D59+1</f>
        <v>2</v>
      </c>
      <c r="F59" s="106">
        <f t="shared" ref="F59" si="30">E59+1</f>
        <v>3</v>
      </c>
      <c r="G59" s="106">
        <f t="shared" ref="G59" si="31">F59+1</f>
        <v>4</v>
      </c>
      <c r="H59" s="106">
        <f t="shared" ref="H59" si="32">G59+1</f>
        <v>5</v>
      </c>
      <c r="I59" s="106">
        <f t="shared" ref="I59" si="33">H59+1</f>
        <v>6</v>
      </c>
      <c r="J59" s="106">
        <f t="shared" ref="J59" si="34">I59+1</f>
        <v>7</v>
      </c>
      <c r="K59" s="106">
        <f t="shared" ref="K59" si="35">J59+1</f>
        <v>8</v>
      </c>
      <c r="L59" s="106">
        <f t="shared" ref="L59" si="36">K59+1</f>
        <v>9</v>
      </c>
      <c r="M59" s="107">
        <f t="shared" ref="M59" si="37">L59+1</f>
        <v>10</v>
      </c>
    </row>
    <row r="60" spans="2:13" ht="13.5" thickTop="1">
      <c r="B60" s="793" t="s">
        <v>255</v>
      </c>
      <c r="C60" s="444" t="s">
        <v>244</v>
      </c>
      <c r="D60" s="446" t="str">
        <f>IF('NASTAVENI OBJEDNATELE'!E78=0,"-",'NASTAVENI OBJEDNATELE'!E78)</f>
        <v>-</v>
      </c>
      <c r="E60" s="447" t="str">
        <f>IF('NASTAVENI OBJEDNATELE'!F78=0,"-",'NASTAVENI OBJEDNATELE'!F78)</f>
        <v>-</v>
      </c>
      <c r="F60" s="447" t="str">
        <f>IF('NASTAVENI OBJEDNATELE'!G78=0,"-",'NASTAVENI OBJEDNATELE'!G78)</f>
        <v>-</v>
      </c>
      <c r="G60" s="447" t="str">
        <f>IF('NASTAVENI OBJEDNATELE'!H78=0,"-",'NASTAVENI OBJEDNATELE'!H78)</f>
        <v>-</v>
      </c>
      <c r="H60" s="447" t="str">
        <f>IF('NASTAVENI OBJEDNATELE'!I78=0,"-",'NASTAVENI OBJEDNATELE'!I78)</f>
        <v>-</v>
      </c>
      <c r="I60" s="447" t="str">
        <f>IF('NASTAVENI OBJEDNATELE'!J78=0,"-",'NASTAVENI OBJEDNATELE'!J78)</f>
        <v>-</v>
      </c>
      <c r="J60" s="447" t="str">
        <f>IF('NASTAVENI OBJEDNATELE'!K78=0,"-",'NASTAVENI OBJEDNATELE'!K78)</f>
        <v>-</v>
      </c>
      <c r="K60" s="447" t="str">
        <f>IF('NASTAVENI OBJEDNATELE'!L78=0,"-",'NASTAVENI OBJEDNATELE'!L78)</f>
        <v>-</v>
      </c>
      <c r="L60" s="447" t="str">
        <f>IF('NASTAVENI OBJEDNATELE'!M78=0,"-",'NASTAVENI OBJEDNATELE'!M78)</f>
        <v>-</v>
      </c>
      <c r="M60" s="448" t="str">
        <f>IF('NASTAVENI OBJEDNATELE'!N78=0,"-",'NASTAVENI OBJEDNATELE'!N78)</f>
        <v>-</v>
      </c>
    </row>
    <row r="61" spans="2:13">
      <c r="B61" s="794"/>
      <c r="C61" s="445" t="s">
        <v>243</v>
      </c>
      <c r="D61" s="434">
        <f>IF('NASTAVENI OBJEDNATELE'!E79=0,"-",'NASTAVENI OBJEDNATELE'!E79)</f>
        <v>6</v>
      </c>
      <c r="E61" s="435">
        <f>IF('NASTAVENI OBJEDNATELE'!F79=0,"-",'NASTAVENI OBJEDNATELE'!F79)</f>
        <v>6</v>
      </c>
      <c r="F61" s="435">
        <f>IF('NASTAVENI OBJEDNATELE'!G79=0,"-",'NASTAVENI OBJEDNATELE'!G79)</f>
        <v>6</v>
      </c>
      <c r="G61" s="435">
        <f>IF('NASTAVENI OBJEDNATELE'!H79=0,"-",'NASTAVENI OBJEDNATELE'!H79)</f>
        <v>6</v>
      </c>
      <c r="H61" s="435">
        <f>IF('NASTAVENI OBJEDNATELE'!I79=0,"-",'NASTAVENI OBJEDNATELE'!I79)</f>
        <v>6</v>
      </c>
      <c r="I61" s="435">
        <f>IF('NASTAVENI OBJEDNATELE'!J79=0,"-",'NASTAVENI OBJEDNATELE'!J79)</f>
        <v>6</v>
      </c>
      <c r="J61" s="435">
        <f>IF('NASTAVENI OBJEDNATELE'!K79=0,"-",'NASTAVENI OBJEDNATELE'!K79)</f>
        <v>6</v>
      </c>
      <c r="K61" s="435">
        <f>IF('NASTAVENI OBJEDNATELE'!L79=0,"-",'NASTAVENI OBJEDNATELE'!L79)</f>
        <v>6</v>
      </c>
      <c r="L61" s="435">
        <f>IF('NASTAVENI OBJEDNATELE'!M79=0,"-",'NASTAVENI OBJEDNATELE'!M79)</f>
        <v>6</v>
      </c>
      <c r="M61" s="436">
        <f>IF('NASTAVENI OBJEDNATELE'!N79=0,"-",'NASTAVENI OBJEDNATELE'!N79)</f>
        <v>6</v>
      </c>
    </row>
    <row r="62" spans="2:13">
      <c r="B62" s="794"/>
      <c r="C62" s="445" t="s">
        <v>242</v>
      </c>
      <c r="D62" s="434" t="str">
        <f>IF('NASTAVENI OBJEDNATELE'!E80=0,"-",'NASTAVENI OBJEDNATELE'!E80)</f>
        <v>-</v>
      </c>
      <c r="E62" s="435" t="str">
        <f>IF('NASTAVENI OBJEDNATELE'!F80=0,"-",'NASTAVENI OBJEDNATELE'!F80)</f>
        <v>-</v>
      </c>
      <c r="F62" s="435" t="str">
        <f>IF('NASTAVENI OBJEDNATELE'!G80=0,"-",'NASTAVENI OBJEDNATELE'!G80)</f>
        <v>-</v>
      </c>
      <c r="G62" s="435" t="str">
        <f>IF('NASTAVENI OBJEDNATELE'!H80=0,"-",'NASTAVENI OBJEDNATELE'!H80)</f>
        <v>-</v>
      </c>
      <c r="H62" s="435" t="str">
        <f>IF('NASTAVENI OBJEDNATELE'!I80=0,"-",'NASTAVENI OBJEDNATELE'!I80)</f>
        <v>-</v>
      </c>
      <c r="I62" s="435" t="str">
        <f>IF('NASTAVENI OBJEDNATELE'!J80=0,"-",'NASTAVENI OBJEDNATELE'!J80)</f>
        <v>-</v>
      </c>
      <c r="J62" s="435" t="str">
        <f>IF('NASTAVENI OBJEDNATELE'!K80=0,"-",'NASTAVENI OBJEDNATELE'!K80)</f>
        <v>-</v>
      </c>
      <c r="K62" s="435" t="str">
        <f>IF('NASTAVENI OBJEDNATELE'!L80=0,"-",'NASTAVENI OBJEDNATELE'!L80)</f>
        <v>-</v>
      </c>
      <c r="L62" s="435" t="str">
        <f>IF('NASTAVENI OBJEDNATELE'!M80=0,"-",'NASTAVENI OBJEDNATELE'!M80)</f>
        <v>-</v>
      </c>
      <c r="M62" s="436" t="str">
        <f>IF('NASTAVENI OBJEDNATELE'!N80=0,"-",'NASTAVENI OBJEDNATELE'!N80)</f>
        <v>-</v>
      </c>
    </row>
    <row r="63" spans="2:13" ht="13.5" thickBot="1">
      <c r="B63" s="795"/>
      <c r="C63" s="407" t="s">
        <v>241</v>
      </c>
      <c r="D63" s="440">
        <f>IF('NASTAVENI OBJEDNATELE'!E81=0,"-",'NASTAVENI OBJEDNATELE'!E81)</f>
        <v>3</v>
      </c>
      <c r="E63" s="441">
        <f>IF('NASTAVENI OBJEDNATELE'!F81=0,"-",'NASTAVENI OBJEDNATELE'!F81)</f>
        <v>3</v>
      </c>
      <c r="F63" s="441">
        <f>IF('NASTAVENI OBJEDNATELE'!G81=0,"-",'NASTAVENI OBJEDNATELE'!G81)</f>
        <v>3</v>
      </c>
      <c r="G63" s="441">
        <f>IF('NASTAVENI OBJEDNATELE'!H81=0,"-",'NASTAVENI OBJEDNATELE'!H81)</f>
        <v>3</v>
      </c>
      <c r="H63" s="441">
        <f>IF('NASTAVENI OBJEDNATELE'!I81=0,"-",'NASTAVENI OBJEDNATELE'!I81)</f>
        <v>3</v>
      </c>
      <c r="I63" s="441">
        <f>IF('NASTAVENI OBJEDNATELE'!J81=0,"-",'NASTAVENI OBJEDNATELE'!J81)</f>
        <v>3</v>
      </c>
      <c r="J63" s="441">
        <f>IF('NASTAVENI OBJEDNATELE'!K81=0,"-",'NASTAVENI OBJEDNATELE'!K81)</f>
        <v>3</v>
      </c>
      <c r="K63" s="441">
        <f>IF('NASTAVENI OBJEDNATELE'!L81=0,"-",'NASTAVENI OBJEDNATELE'!L81)</f>
        <v>3</v>
      </c>
      <c r="L63" s="441">
        <f>IF('NASTAVENI OBJEDNATELE'!M81=0,"-",'NASTAVENI OBJEDNATELE'!M81)</f>
        <v>3</v>
      </c>
      <c r="M63" s="442">
        <f>IF('NASTAVENI OBJEDNATELE'!N81=0,"-",'NASTAVENI OBJEDNATELE'!N81)</f>
        <v>3</v>
      </c>
    </row>
    <row r="64" spans="2:13"/>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sheetData>
  <sheetProtection algorithmName="SHA-512" hashValue="75FfREABwnmWXMbR+NX0fT6P5pm4yt/FBAZ93yI6qAN2VXY0z6OzUv++8004hxBQWpWD97gGPgZRCV3+W7jdMA==" saltValue="Szg08HZ3VF4IBV7H6O9xrA==" spinCount="100000" sheet="1" formatRows="0"/>
  <mergeCells count="53">
    <mergeCell ref="L5:M5"/>
    <mergeCell ref="L12:M12"/>
    <mergeCell ref="L6:M6"/>
    <mergeCell ref="L10:M10"/>
    <mergeCell ref="D5:E5"/>
    <mergeCell ref="F5:G5"/>
    <mergeCell ref="J5:K5"/>
    <mergeCell ref="H5:I5"/>
    <mergeCell ref="F10:G10"/>
    <mergeCell ref="J10:K10"/>
    <mergeCell ref="D6:E6"/>
    <mergeCell ref="D10:E10"/>
    <mergeCell ref="F6:G6"/>
    <mergeCell ref="H6:I6"/>
    <mergeCell ref="H10:I10"/>
    <mergeCell ref="J6:K6"/>
    <mergeCell ref="B18:B19"/>
    <mergeCell ref="C18:C19"/>
    <mergeCell ref="D18:M18"/>
    <mergeCell ref="B24:B25"/>
    <mergeCell ref="B44:B45"/>
    <mergeCell ref="B32:B33"/>
    <mergeCell ref="B38:B39"/>
    <mergeCell ref="B20:B23"/>
    <mergeCell ref="B26:B27"/>
    <mergeCell ref="B28:B29"/>
    <mergeCell ref="B30:B31"/>
    <mergeCell ref="D58:M58"/>
    <mergeCell ref="B52:B53"/>
    <mergeCell ref="C38:C39"/>
    <mergeCell ref="D38:M38"/>
    <mergeCell ref="B60:B63"/>
    <mergeCell ref="B40:B43"/>
    <mergeCell ref="B58:B59"/>
    <mergeCell ref="C58:C59"/>
    <mergeCell ref="B46:B47"/>
    <mergeCell ref="B48:B49"/>
    <mergeCell ref="B50:B51"/>
    <mergeCell ref="D9:E9"/>
    <mergeCell ref="F9:G9"/>
    <mergeCell ref="H9:I9"/>
    <mergeCell ref="J9:K9"/>
    <mergeCell ref="L9:M9"/>
    <mergeCell ref="D8:E8"/>
    <mergeCell ref="F8:G8"/>
    <mergeCell ref="H8:I8"/>
    <mergeCell ref="J8:K8"/>
    <mergeCell ref="L8:M8"/>
    <mergeCell ref="D7:E7"/>
    <mergeCell ref="F7:G7"/>
    <mergeCell ref="H7:I7"/>
    <mergeCell ref="J7:K7"/>
    <mergeCell ref="L7:M7"/>
  </mergeCells>
  <conditionalFormatting sqref="D32:M33">
    <cfRule type="cellIs" dxfId="22" priority="30" operator="lessThan">
      <formula>D52</formula>
    </cfRule>
  </conditionalFormatting>
  <conditionalFormatting sqref="D26:M26">
    <cfRule type="cellIs" dxfId="21" priority="17" operator="lessThan">
      <formula>D46</formula>
    </cfRule>
  </conditionalFormatting>
  <conditionalFormatting sqref="D28:M28">
    <cfRule type="cellIs" dxfId="20" priority="16" operator="lessThan">
      <formula>D48</formula>
    </cfRule>
  </conditionalFormatting>
  <conditionalFormatting sqref="D30:M30">
    <cfRule type="cellIs" dxfId="19" priority="15" operator="lessThan">
      <formula>D50</formula>
    </cfRule>
  </conditionalFormatting>
  <conditionalFormatting sqref="D31:M31">
    <cfRule type="cellIs" dxfId="18" priority="11" operator="lessThan">
      <formula>D51</formula>
    </cfRule>
  </conditionalFormatting>
  <conditionalFormatting sqref="D29:M29">
    <cfRule type="cellIs" dxfId="17" priority="10" operator="lessThan">
      <formula>D49</formula>
    </cfRule>
  </conditionalFormatting>
  <conditionalFormatting sqref="D27:M27">
    <cfRule type="cellIs" dxfId="16" priority="9" operator="lessThan">
      <formula>D47</formula>
    </cfRule>
  </conditionalFormatting>
  <conditionalFormatting sqref="D25:M25">
    <cfRule type="cellIs" dxfId="15" priority="4" operator="lessThan">
      <formula>D45</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35" max="16383" man="1"/>
  </rowBreaks>
  <drawing r:id="rId2"/>
  <extLst>
    <ext xmlns:x14="http://schemas.microsoft.com/office/spreadsheetml/2009/9/main" uri="{78C0D931-6437-407d-A8EE-F0AAD7539E65}">
      <x14:conditionalFormattings>
        <x14:conditionalFormatting xmlns:xm="http://schemas.microsoft.com/office/excel/2006/main">
          <x14:cfRule type="cellIs" priority="3" operator="between" id="{DAA68E26-BF14-4C16-9844-54B96E793440}">
            <xm:f>'NASTAVENI OBJEDNATELE'!E$59</xm:f>
            <xm:f>'NASTAVENI OBJEDNATELE'!E$79</xm:f>
            <x14:dxf>
              <fill>
                <patternFill>
                  <bgColor theme="0"/>
                </patternFill>
              </fill>
            </x14:dxf>
          </x14:cfRule>
          <xm:sqref>D21:M21</xm:sqref>
        </x14:conditionalFormatting>
        <x14:conditionalFormatting xmlns:xm="http://schemas.microsoft.com/office/excel/2006/main">
          <x14:cfRule type="cellIs" priority="2" operator="between" id="{195D471B-255A-4F46-BADB-9D291C6A1A81}">
            <xm:f>'NASTAVENI OBJEDNATELE'!E$60</xm:f>
            <xm:f>'NASTAVENI OBJEDNATELE'!E$80</xm:f>
            <x14:dxf>
              <fill>
                <patternFill>
                  <bgColor theme="0"/>
                </patternFill>
              </fill>
            </x14:dxf>
          </x14:cfRule>
          <xm:sqref>D22:M22</xm:sqref>
        </x14:conditionalFormatting>
        <x14:conditionalFormatting xmlns:xm="http://schemas.microsoft.com/office/excel/2006/main">
          <x14:cfRule type="cellIs" priority="1" operator="between" id="{6BA36BD7-CE6E-42D9-B0A4-8C897ECD77BF}">
            <xm:f>'NASTAVENI OBJEDNATELE'!E$61</xm:f>
            <xm:f>'NASTAVENI OBJEDNATELE'!E$81</xm:f>
            <x14:dxf>
              <fill>
                <patternFill>
                  <bgColor theme="0"/>
                </patternFill>
              </fill>
            </x14:dxf>
          </x14:cfRule>
          <xm:sqref>D23:M23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L10"/>
  <sheetViews>
    <sheetView zoomScaleNormal="100" zoomScaleSheetLayoutView="100" workbookViewId="0"/>
  </sheetViews>
  <sheetFormatPr defaultColWidth="0" defaultRowHeight="12.75" zeroHeight="1"/>
  <cols>
    <col min="1" max="1" width="4.7109375" customWidth="1"/>
    <col min="2" max="2" width="24.5703125" customWidth="1"/>
    <col min="3" max="6" width="9.140625" customWidth="1"/>
    <col min="7" max="8" width="14.140625" customWidth="1"/>
    <col min="9" max="9" width="13.28515625" customWidth="1"/>
    <col min="10" max="10" width="6.7109375" customWidth="1"/>
    <col min="11" max="11" width="4.7109375" customWidth="1"/>
    <col min="12" max="12" width="0" hidden="1" customWidth="1"/>
    <col min="13" max="16384" width="9.140625" hidden="1"/>
  </cols>
  <sheetData>
    <row r="1" spans="1:11">
      <c r="A1" s="9"/>
      <c r="B1" s="9"/>
      <c r="C1" s="9"/>
      <c r="D1" s="9"/>
      <c r="E1" s="9"/>
      <c r="F1" s="9"/>
      <c r="G1" s="9"/>
      <c r="H1" s="9"/>
      <c r="I1" s="9"/>
      <c r="J1" s="9"/>
      <c r="K1" s="9"/>
    </row>
    <row r="2" spans="1:11">
      <c r="A2" s="9"/>
      <c r="B2" s="10" t="s">
        <v>209</v>
      </c>
      <c r="C2" s="9"/>
      <c r="D2" s="9"/>
      <c r="E2" s="9"/>
      <c r="F2" s="9"/>
      <c r="G2" s="9"/>
      <c r="H2" s="9"/>
      <c r="I2" s="9"/>
      <c r="J2" s="9"/>
      <c r="K2" s="9"/>
    </row>
    <row r="3" spans="1:11">
      <c r="A3" s="9"/>
      <c r="B3" s="10"/>
      <c r="C3" s="9"/>
      <c r="D3" s="9"/>
      <c r="E3" s="9"/>
      <c r="F3" s="9"/>
      <c r="G3" s="9"/>
      <c r="H3" s="9"/>
      <c r="I3" s="9"/>
      <c r="J3" s="9"/>
      <c r="K3" s="9"/>
    </row>
    <row r="4" spans="1:11">
      <c r="A4" s="9"/>
      <c r="B4" s="9"/>
      <c r="C4" s="9"/>
      <c r="D4" s="9"/>
      <c r="E4" s="9"/>
      <c r="F4" s="9"/>
      <c r="G4" s="121" t="s">
        <v>108</v>
      </c>
      <c r="H4" s="121" t="s">
        <v>238</v>
      </c>
      <c r="I4" s="818" t="s">
        <v>109</v>
      </c>
      <c r="J4" s="819"/>
      <c r="K4" s="9"/>
    </row>
    <row r="5" spans="1:11" ht="25.5">
      <c r="A5" s="9"/>
      <c r="B5" s="119" t="s">
        <v>214</v>
      </c>
      <c r="C5" s="27"/>
      <c r="D5" s="27"/>
      <c r="E5" s="27"/>
      <c r="F5" s="27"/>
      <c r="G5" s="122">
        <f>'Cenova nabidka NAFTA'!I31</f>
        <v>0</v>
      </c>
      <c r="H5" s="122">
        <f>'Cenova nabidka Alternativni'!I31</f>
        <v>0</v>
      </c>
      <c r="I5" s="116">
        <f>'Cenova nabidka CELKOVA'!I30</f>
        <v>0</v>
      </c>
      <c r="J5" s="117" t="s">
        <v>29</v>
      </c>
      <c r="K5" s="9"/>
    </row>
    <row r="6" spans="1:11">
      <c r="A6" s="9"/>
      <c r="B6" s="9"/>
      <c r="C6" s="9"/>
      <c r="D6" s="9"/>
      <c r="E6" s="9"/>
      <c r="F6" s="9"/>
      <c r="G6" s="9"/>
      <c r="H6" s="9"/>
      <c r="I6" s="9"/>
      <c r="J6" s="9"/>
      <c r="K6" s="9"/>
    </row>
    <row r="7" spans="1:11" ht="13.5" thickBot="1">
      <c r="A7" s="9"/>
      <c r="B7" s="9"/>
      <c r="C7" s="9"/>
      <c r="D7" s="9"/>
      <c r="E7" s="9"/>
      <c r="F7" s="9"/>
      <c r="G7" s="9"/>
      <c r="H7" s="9"/>
      <c r="I7" s="9"/>
      <c r="J7" s="9"/>
      <c r="K7" s="9"/>
    </row>
    <row r="8" spans="1:11" ht="27" thickBot="1">
      <c r="A8" s="9"/>
      <c r="B8" s="127" t="s">
        <v>232</v>
      </c>
      <c r="C8" s="118"/>
      <c r="D8" s="118"/>
      <c r="E8" s="118"/>
      <c r="F8" s="118"/>
      <c r="G8" s="118"/>
      <c r="H8" s="118"/>
      <c r="I8" s="128">
        <f>ROUND(I5,2)</f>
        <v>0</v>
      </c>
      <c r="J8" s="123" t="s">
        <v>29</v>
      </c>
      <c r="K8" s="9"/>
    </row>
    <row r="9" spans="1:11">
      <c r="A9" s="9"/>
      <c r="B9" s="9"/>
      <c r="C9" s="9"/>
      <c r="D9" s="9"/>
      <c r="E9" s="9"/>
      <c r="F9" s="9"/>
      <c r="G9" s="9"/>
      <c r="H9" s="9"/>
      <c r="I9" s="9"/>
      <c r="J9" s="9"/>
      <c r="K9" s="9"/>
    </row>
    <row r="10" spans="1:11" hidden="1"/>
  </sheetData>
  <sheetProtection algorithmName="SHA-512" hashValue="uAwkedtmbSwnXv7AOM0qdX31zfGoEYAHa9biC+TzrdSGAG1FgTZD2WeeNt6S8O2e8GGliUDMKIOX9wvFZtg3Bw==" saltValue="0OKAEZlt3U7Id9WQ3nVMPw==" spinCount="100000" sheet="1" formatRows="0"/>
  <mergeCells count="1">
    <mergeCell ref="I4:J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3" id="{F137DE62-4B5E-4A7A-8008-207BCBBFBE13}">
            <xm:f>'Cenova nabidka NAFTA'!$L$33=0</xm:f>
            <x14:dxf>
              <font>
                <color theme="0"/>
              </font>
            </x14:dxf>
          </x14:cfRule>
          <x14:cfRule type="cellIs" priority="64" operator="greaterThan" id="{73B13DA2-BC26-49E4-8905-076E9425AA6F}">
            <xm:f>'NASTAVENI OBJEDNATELE'!$H$13</xm:f>
            <x14:dxf>
              <font>
                <b val="0"/>
                <i val="0"/>
                <color auto="1"/>
              </font>
              <fill>
                <patternFill>
                  <bgColor rgb="FFFF0000"/>
                </patternFill>
              </fill>
            </x14:dxf>
          </x14:cfRule>
          <xm:sqref>G5</xm:sqref>
        </x14:conditionalFormatting>
        <x14:conditionalFormatting xmlns:xm="http://schemas.microsoft.com/office/excel/2006/main">
          <x14:cfRule type="expression" priority="2" id="{9FA14185-5A25-4E79-9A0D-7278B68A4271}">
            <xm:f>'Cenova nabidka Alternativni'!$L$33=0</xm:f>
            <x14:dxf>
              <font>
                <color theme="0"/>
              </font>
            </x14:dxf>
          </x14:cfRule>
          <x14:cfRule type="cellIs" priority="65" operator="greaterThan" id="{148B0063-FAE5-49C8-B468-E6A17595416B}">
            <xm:f>'NASTAVENI OBJEDNATELE'!$H$14</xm:f>
            <x14:dxf>
              <fill>
                <patternFill>
                  <bgColor rgb="FFFF0000"/>
                </patternFill>
              </fill>
            </x14:dxf>
          </x14:cfRule>
          <xm:sqref>H5</xm:sqref>
        </x14:conditionalFormatting>
        <x14:conditionalFormatting xmlns:xm="http://schemas.microsoft.com/office/excel/2006/main">
          <x14:cfRule type="expression" priority="78" id="{B9537631-4608-4AF5-8BD2-422DC2C06FCB}">
            <xm:f>OR('Cenova nabidka NAFTA'!#REF!&gt;'NASTAVENI OBJEDNATELE'!#REF!,'Cenova nabidka Alternativni'!$K$31&gt;'NASTAVENI OBJEDNATELE'!#REF!,#REF!&gt;'NASTAVENI OBJEDNATELE'!#REF!)</xm:f>
            <x14:dxf>
              <fill>
                <patternFill>
                  <bgColor rgb="FFFF0000"/>
                </patternFill>
              </fill>
            </x14:dxf>
          </x14:cfRule>
          <xm:sqref>I5:J5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theme="0"/>
    <pageSetUpPr fitToPage="1"/>
  </sheetPr>
  <dimension ref="A1:P33"/>
  <sheetViews>
    <sheetView zoomScaleNormal="100" zoomScaleSheetLayoutView="10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0" width="4.5703125" style="8" customWidth="1"/>
    <col min="11" max="11" width="16.7109375" style="8" customWidth="1"/>
    <col min="12" max="12" width="4.7109375" style="8" customWidth="1"/>
    <col min="13" max="16" width="0" style="8" hidden="1" customWidth="1"/>
    <col min="17" max="16384" width="9.140625" style="8" hidden="1"/>
  </cols>
  <sheetData>
    <row r="1" spans="1:12" customFormat="1" ht="12.75">
      <c r="A1" s="9"/>
      <c r="B1" s="9"/>
      <c r="C1" s="9"/>
      <c r="D1" s="9"/>
      <c r="E1" s="9"/>
      <c r="F1" s="29"/>
      <c r="G1" s="29"/>
      <c r="H1" s="29"/>
      <c r="I1" s="9"/>
      <c r="J1" s="9"/>
      <c r="K1" s="9"/>
      <c r="L1" s="9"/>
    </row>
    <row r="2" spans="1:12" customFormat="1" ht="12.75">
      <c r="A2" s="9"/>
      <c r="B2" s="10" t="s">
        <v>216</v>
      </c>
      <c r="C2" s="9"/>
      <c r="D2" s="10"/>
      <c r="E2" s="9"/>
      <c r="F2" s="29"/>
      <c r="G2" s="29"/>
      <c r="H2" s="227">
        <v>1</v>
      </c>
      <c r="I2" s="219" t="s">
        <v>265</v>
      </c>
      <c r="J2" s="9"/>
      <c r="K2" s="9"/>
      <c r="L2" s="9"/>
    </row>
    <row r="3" spans="1:12" customFormat="1" ht="13.5" thickBot="1">
      <c r="A3" s="9"/>
      <c r="B3" s="9"/>
      <c r="C3" s="9"/>
      <c r="D3" s="9"/>
      <c r="E3" s="9"/>
      <c r="F3" s="29"/>
      <c r="G3" s="29"/>
      <c r="H3" s="29"/>
      <c r="I3" s="9"/>
      <c r="J3" s="9"/>
      <c r="K3" s="9"/>
      <c r="L3" s="9"/>
    </row>
    <row r="4" spans="1:12" s="7" customFormat="1" ht="38.25" customHeight="1">
      <c r="A4" s="11"/>
      <c r="B4" s="12" t="s">
        <v>32</v>
      </c>
      <c r="C4" s="13" t="s">
        <v>33</v>
      </c>
      <c r="D4" s="13" t="s">
        <v>35</v>
      </c>
      <c r="E4" s="13" t="s">
        <v>34</v>
      </c>
      <c r="F4" s="30" t="s">
        <v>213</v>
      </c>
      <c r="G4" s="30" t="s">
        <v>95</v>
      </c>
      <c r="H4" s="222" t="s">
        <v>96</v>
      </c>
      <c r="I4" s="294" t="s">
        <v>180</v>
      </c>
      <c r="J4" s="820" t="s">
        <v>186</v>
      </c>
      <c r="K4" s="821"/>
      <c r="L4" s="11"/>
    </row>
    <row r="5" spans="1:12" s="43" customFormat="1" ht="13.5" thickBot="1">
      <c r="A5" s="40"/>
      <c r="B5" s="41"/>
      <c r="C5" s="33"/>
      <c r="D5" s="33"/>
      <c r="E5" s="33"/>
      <c r="F5" s="32" t="s">
        <v>36</v>
      </c>
      <c r="G5" s="32" t="s">
        <v>36</v>
      </c>
      <c r="H5" s="32" t="s">
        <v>36</v>
      </c>
      <c r="I5" s="33" t="s">
        <v>31</v>
      </c>
      <c r="J5" s="822" t="s">
        <v>30</v>
      </c>
      <c r="K5" s="823"/>
      <c r="L5" s="40"/>
    </row>
    <row r="6" spans="1:12" customFormat="1" ht="13.5" thickTop="1">
      <c r="A6" s="9"/>
      <c r="B6" s="14">
        <v>11</v>
      </c>
      <c r="C6" s="15" t="s">
        <v>110</v>
      </c>
      <c r="D6" s="16" t="s">
        <v>19</v>
      </c>
      <c r="E6" s="17" t="s">
        <v>108</v>
      </c>
      <c r="F6" s="602">
        <f>'NABIDKA DOPRAVCE'!G11</f>
        <v>0</v>
      </c>
      <c r="G6" s="602">
        <f>'NABIDKA DOPRAVCE'!H11</f>
        <v>1</v>
      </c>
      <c r="H6" s="226">
        <f>'NABIDKA DOPRAVCE'!I11</f>
        <v>0</v>
      </c>
      <c r="I6" s="200">
        <f>'Cenova nabidka NAFTA'!I7+'Cenova nabidka Alternativni'!I7</f>
        <v>0</v>
      </c>
      <c r="J6" s="194"/>
      <c r="K6" s="201">
        <f>'Cenova nabidka NAFTA'!L33</f>
        <v>2014548</v>
      </c>
      <c r="L6" s="9"/>
    </row>
    <row r="7" spans="1:12" customFormat="1" ht="12.75">
      <c r="A7" s="9"/>
      <c r="B7" s="18"/>
      <c r="C7" s="19"/>
      <c r="D7" s="20" t="s">
        <v>20</v>
      </c>
      <c r="E7" s="21" t="s">
        <v>238</v>
      </c>
      <c r="F7" s="602">
        <f>'NABIDKA DOPRAVCE'!G12</f>
        <v>0</v>
      </c>
      <c r="G7" s="602">
        <f>'NABIDKA DOPRAVCE'!H12</f>
        <v>1</v>
      </c>
      <c r="H7" s="226">
        <f>'NABIDKA DOPRAVCE'!I12</f>
        <v>0</v>
      </c>
      <c r="I7" s="200">
        <f>'Cenova nabidka NAFTA'!I8+'Cenova nabidka Alternativni'!I8</f>
        <v>0</v>
      </c>
      <c r="J7" s="195"/>
      <c r="K7" s="202">
        <f>'Cenova nabidka Alternativni'!L33</f>
        <v>0</v>
      </c>
      <c r="L7" s="9"/>
    </row>
    <row r="8" spans="1:12" customFormat="1" ht="12.75">
      <c r="A8" s="9"/>
      <c r="B8" s="22"/>
      <c r="C8" s="17"/>
      <c r="D8" s="20" t="s">
        <v>21</v>
      </c>
      <c r="E8" s="21" t="s">
        <v>22</v>
      </c>
      <c r="F8" s="602">
        <f>'NABIDKA DOPRAVCE'!G13</f>
        <v>0</v>
      </c>
      <c r="G8" s="602">
        <f>'NABIDKA DOPRAVCE'!H13</f>
        <v>1</v>
      </c>
      <c r="H8" s="226">
        <f>'NABIDKA DOPRAVCE'!I13</f>
        <v>0</v>
      </c>
      <c r="I8" s="200">
        <f>('Cenova nabidka NAFTA'!I9*$K$6+'Cenova nabidka Alternativni'!I9*$K$7)/$K$16</f>
        <v>0</v>
      </c>
      <c r="J8" s="196" t="s">
        <v>42</v>
      </c>
      <c r="K8" s="203">
        <f t="shared" ref="K8:K15" si="0">$K$16</f>
        <v>2014548</v>
      </c>
      <c r="L8" s="9"/>
    </row>
    <row r="9" spans="1:12" customFormat="1" ht="12.75">
      <c r="A9" s="9"/>
      <c r="B9" s="23">
        <v>12</v>
      </c>
      <c r="C9" s="46" t="s">
        <v>5</v>
      </c>
      <c r="D9" s="48"/>
      <c r="E9" s="47"/>
      <c r="F9" s="602">
        <f>'NABIDKA DOPRAVCE'!G14</f>
        <v>0</v>
      </c>
      <c r="G9" s="602">
        <f>'NABIDKA DOPRAVCE'!H14</f>
        <v>0</v>
      </c>
      <c r="H9" s="602">
        <f>'NABIDKA DOPRAVCE'!I14</f>
        <v>1</v>
      </c>
      <c r="I9" s="200">
        <f>('Cenova nabidka NAFTA'!I10*$K$6+'Cenova nabidka Alternativni'!I10*$K$7)/$K$16</f>
        <v>0</v>
      </c>
      <c r="J9" s="196" t="s">
        <v>42</v>
      </c>
      <c r="K9" s="203">
        <f t="shared" si="0"/>
        <v>2014548</v>
      </c>
      <c r="L9" s="9"/>
    </row>
    <row r="10" spans="1:12" customFormat="1" ht="12.75">
      <c r="A10" s="9"/>
      <c r="B10" s="23">
        <v>13</v>
      </c>
      <c r="C10" s="46" t="s">
        <v>6</v>
      </c>
      <c r="D10" s="48"/>
      <c r="E10" s="47"/>
      <c r="F10" s="602">
        <f>'NABIDKA DOPRAVCE'!G15</f>
        <v>0</v>
      </c>
      <c r="G10" s="602">
        <f>'NABIDKA DOPRAVCE'!H15</f>
        <v>0</v>
      </c>
      <c r="H10" s="602">
        <f>'NABIDKA DOPRAVCE'!I15</f>
        <v>1</v>
      </c>
      <c r="I10" s="200">
        <f>('Cenova nabidka NAFTA'!I11*$K$6+'Cenova nabidka Alternativni'!I11*$K$7)/$K$16</f>
        <v>0</v>
      </c>
      <c r="J10" s="196" t="s">
        <v>42</v>
      </c>
      <c r="K10" s="203">
        <f t="shared" si="0"/>
        <v>2014548</v>
      </c>
      <c r="L10" s="9"/>
    </row>
    <row r="11" spans="1:12" customFormat="1" ht="12.75">
      <c r="A11" s="9"/>
      <c r="B11" s="24">
        <v>14</v>
      </c>
      <c r="C11" s="25" t="s">
        <v>7</v>
      </c>
      <c r="D11" s="20" t="s">
        <v>25</v>
      </c>
      <c r="E11" s="21" t="s">
        <v>23</v>
      </c>
      <c r="F11" s="226">
        <f>'NABIDKA DOPRAVCE'!G16</f>
        <v>0</v>
      </c>
      <c r="G11" s="226">
        <f>'NABIDKA DOPRAVCE'!H16</f>
        <v>1</v>
      </c>
      <c r="H11" s="602">
        <f>'NABIDKA DOPRAVCE'!I16</f>
        <v>0</v>
      </c>
      <c r="I11" s="200">
        <f>('Cenova nabidka NAFTA'!I12*$K$6+'Cenova nabidka Alternativni'!I12*$K$7)/$K$16</f>
        <v>0</v>
      </c>
      <c r="J11" s="196" t="s">
        <v>42</v>
      </c>
      <c r="K11" s="203">
        <f t="shared" si="0"/>
        <v>2014548</v>
      </c>
      <c r="L11" s="9"/>
    </row>
    <row r="12" spans="1:12" customFormat="1" ht="12.75">
      <c r="A12" s="9"/>
      <c r="B12" s="22"/>
      <c r="C12" s="17"/>
      <c r="D12" s="20" t="s">
        <v>26</v>
      </c>
      <c r="E12" s="21" t="s">
        <v>22</v>
      </c>
      <c r="F12" s="226">
        <f>'NABIDKA DOPRAVCE'!G17</f>
        <v>0</v>
      </c>
      <c r="G12" s="226">
        <f>'NABIDKA DOPRAVCE'!H17</f>
        <v>0</v>
      </c>
      <c r="H12" s="602">
        <f>'NABIDKA DOPRAVCE'!I17</f>
        <v>1</v>
      </c>
      <c r="I12" s="200">
        <f>('Cenova nabidka NAFTA'!I13*$K$6+'Cenova nabidka Alternativni'!I13*$K$7)/$K$16</f>
        <v>0</v>
      </c>
      <c r="J12" s="196" t="s">
        <v>42</v>
      </c>
      <c r="K12" s="203">
        <f t="shared" si="0"/>
        <v>2014548</v>
      </c>
      <c r="L12" s="9"/>
    </row>
    <row r="13" spans="1:12" customFormat="1" ht="12.75">
      <c r="A13" s="9"/>
      <c r="B13" s="23">
        <v>15</v>
      </c>
      <c r="C13" s="46" t="s">
        <v>39</v>
      </c>
      <c r="D13" s="48"/>
      <c r="E13" s="47"/>
      <c r="F13" s="226">
        <f>'NABIDKA DOPRAVCE'!G18</f>
        <v>0</v>
      </c>
      <c r="G13" s="226">
        <f>'NABIDKA DOPRAVCE'!H18</f>
        <v>1</v>
      </c>
      <c r="H13" s="602">
        <f>'NABIDKA DOPRAVCE'!I18</f>
        <v>0</v>
      </c>
      <c r="I13" s="200">
        <f>('Cenova nabidka NAFTA'!I14*$K$6+'Cenova nabidka Alternativni'!I14*$K$7)/$K$16</f>
        <v>0</v>
      </c>
      <c r="J13" s="196" t="s">
        <v>42</v>
      </c>
      <c r="K13" s="203">
        <f t="shared" si="0"/>
        <v>2014548</v>
      </c>
      <c r="L13" s="9"/>
    </row>
    <row r="14" spans="1:12" customFormat="1" ht="12.75">
      <c r="A14" s="9"/>
      <c r="B14" s="24">
        <v>16</v>
      </c>
      <c r="C14" s="25" t="s">
        <v>8</v>
      </c>
      <c r="D14" s="20" t="s">
        <v>27</v>
      </c>
      <c r="E14" s="21" t="s">
        <v>24</v>
      </c>
      <c r="F14" s="602">
        <f>'NABIDKA DOPRAVCE'!G19</f>
        <v>0</v>
      </c>
      <c r="G14" s="602">
        <f>'NABIDKA DOPRAVCE'!H19</f>
        <v>1</v>
      </c>
      <c r="H14" s="226">
        <f>'NABIDKA DOPRAVCE'!I19</f>
        <v>0</v>
      </c>
      <c r="I14" s="200">
        <f>('Cenova nabidka NAFTA'!I15*$K$6+'Cenova nabidka Alternativni'!I15*$K$7)/$K$16</f>
        <v>0</v>
      </c>
      <c r="J14" s="196" t="s">
        <v>42</v>
      </c>
      <c r="K14" s="203">
        <f t="shared" si="0"/>
        <v>2014548</v>
      </c>
      <c r="L14" s="9"/>
    </row>
    <row r="15" spans="1:12" customFormat="1" ht="12.75">
      <c r="A15" s="9"/>
      <c r="B15" s="22"/>
      <c r="C15" s="17"/>
      <c r="D15" s="20" t="s">
        <v>28</v>
      </c>
      <c r="E15" s="21" t="s">
        <v>22</v>
      </c>
      <c r="F15" s="602">
        <f>'NABIDKA DOPRAVCE'!G20</f>
        <v>0</v>
      </c>
      <c r="G15" s="602">
        <f>'NABIDKA DOPRAVCE'!H20</f>
        <v>0</v>
      </c>
      <c r="H15" s="602">
        <f>'NABIDKA DOPRAVCE'!I20</f>
        <v>1</v>
      </c>
      <c r="I15" s="200">
        <f>('Cenova nabidka NAFTA'!I16*$K$6+'Cenova nabidka Alternativni'!I16*$K$7)/$K$16</f>
        <v>0</v>
      </c>
      <c r="J15" s="196" t="s">
        <v>42</v>
      </c>
      <c r="K15" s="203">
        <f t="shared" si="0"/>
        <v>2014548</v>
      </c>
      <c r="L15" s="9"/>
    </row>
    <row r="16" spans="1:12" customFormat="1" ht="12.75">
      <c r="A16" s="9"/>
      <c r="B16" s="24">
        <v>17</v>
      </c>
      <c r="C16" s="25" t="s">
        <v>9</v>
      </c>
      <c r="D16" s="20" t="s">
        <v>37</v>
      </c>
      <c r="E16" s="21" t="s">
        <v>24</v>
      </c>
      <c r="F16" s="602">
        <f>'NABIDKA DOPRAVCE'!G21</f>
        <v>0</v>
      </c>
      <c r="G16" s="602">
        <f>'NABIDKA DOPRAVCE'!H21</f>
        <v>1</v>
      </c>
      <c r="H16" s="226">
        <f>'NABIDKA DOPRAVCE'!I21</f>
        <v>0</v>
      </c>
      <c r="I16" s="200">
        <f>('Cenova nabidka NAFTA'!I17*$K$6+'Cenova nabidka Alternativni'!I17*$K$7)/$K$16</f>
        <v>0</v>
      </c>
      <c r="J16" s="196" t="s">
        <v>42</v>
      </c>
      <c r="K16" s="204">
        <f>K6+K7</f>
        <v>2014548</v>
      </c>
      <c r="L16" s="9"/>
    </row>
    <row r="17" spans="1:12" customFormat="1" ht="12.75">
      <c r="A17" s="9"/>
      <c r="B17" s="22"/>
      <c r="C17" s="17"/>
      <c r="D17" s="20" t="s">
        <v>38</v>
      </c>
      <c r="E17" s="21" t="s">
        <v>22</v>
      </c>
      <c r="F17" s="602">
        <f>'NABIDKA DOPRAVCE'!G22</f>
        <v>0</v>
      </c>
      <c r="G17" s="602">
        <f>'NABIDKA DOPRAVCE'!H22</f>
        <v>0</v>
      </c>
      <c r="H17" s="602">
        <f>'NABIDKA DOPRAVCE'!I22</f>
        <v>1</v>
      </c>
      <c r="I17" s="200">
        <f>('Cenova nabidka NAFTA'!I18*$K$6+'Cenova nabidka Alternativni'!I18*$K$7)/$K$16</f>
        <v>0</v>
      </c>
      <c r="J17" s="196" t="s">
        <v>42</v>
      </c>
      <c r="K17" s="203">
        <f t="shared" ref="K17:K25" si="1">$K$16</f>
        <v>2014548</v>
      </c>
      <c r="L17" s="9"/>
    </row>
    <row r="18" spans="1:12" customFormat="1" ht="12.75">
      <c r="A18" s="9"/>
      <c r="B18" s="23">
        <v>18</v>
      </c>
      <c r="C18" s="46" t="s">
        <v>10</v>
      </c>
      <c r="D18" s="48"/>
      <c r="E18" s="47"/>
      <c r="F18" s="602">
        <f>'NABIDKA DOPRAVCE'!G23</f>
        <v>0</v>
      </c>
      <c r="G18" s="602">
        <f>'NABIDKA DOPRAVCE'!H23</f>
        <v>0</v>
      </c>
      <c r="H18" s="602">
        <f>'NABIDKA DOPRAVCE'!I23</f>
        <v>1</v>
      </c>
      <c r="I18" s="200">
        <f>('Cenova nabidka NAFTA'!I19*$K$6+'Cenova nabidka Alternativni'!I19*$K$7)/$K$16</f>
        <v>0</v>
      </c>
      <c r="J18" s="196" t="s">
        <v>42</v>
      </c>
      <c r="K18" s="203">
        <f t="shared" si="1"/>
        <v>2014548</v>
      </c>
      <c r="L18" s="9"/>
    </row>
    <row r="19" spans="1:12" customFormat="1" ht="12.75">
      <c r="A19" s="9"/>
      <c r="B19" s="23">
        <v>19</v>
      </c>
      <c r="C19" s="46" t="s">
        <v>11</v>
      </c>
      <c r="D19" s="48"/>
      <c r="E19" s="47"/>
      <c r="F19" s="602">
        <f>'NABIDKA DOPRAVCE'!G24</f>
        <v>0</v>
      </c>
      <c r="G19" s="602">
        <f>'NABIDKA DOPRAVCE'!H24</f>
        <v>0</v>
      </c>
      <c r="H19" s="602">
        <f>'NABIDKA DOPRAVCE'!I24</f>
        <v>0</v>
      </c>
      <c r="I19" s="200">
        <f>('Cenova nabidka NAFTA'!I20*$K$6+'Cenova nabidka Alternativni'!I20*$K$7)/$K$16</f>
        <v>0</v>
      </c>
      <c r="J19" s="196" t="s">
        <v>42</v>
      </c>
      <c r="K19" s="203">
        <f t="shared" si="1"/>
        <v>2014548</v>
      </c>
      <c r="L19" s="9"/>
    </row>
    <row r="20" spans="1:12" customFormat="1" ht="12.75">
      <c r="A20" s="9"/>
      <c r="B20" s="23">
        <v>20</v>
      </c>
      <c r="C20" s="46" t="s">
        <v>12</v>
      </c>
      <c r="D20" s="48"/>
      <c r="E20" s="47"/>
      <c r="F20" s="602">
        <f>'NABIDKA DOPRAVCE'!G25</f>
        <v>0</v>
      </c>
      <c r="G20" s="602">
        <f>'NABIDKA DOPRAVCE'!H25</f>
        <v>0</v>
      </c>
      <c r="H20" s="602">
        <f>'NABIDKA DOPRAVCE'!I25</f>
        <v>0</v>
      </c>
      <c r="I20" s="200">
        <f>('Cenova nabidka NAFTA'!I21*$K$6+'Cenova nabidka Alternativni'!I21*$K$7)/$K$16</f>
        <v>0</v>
      </c>
      <c r="J20" s="196" t="s">
        <v>42</v>
      </c>
      <c r="K20" s="203">
        <f t="shared" si="1"/>
        <v>2014548</v>
      </c>
      <c r="L20" s="9"/>
    </row>
    <row r="21" spans="1:12" customFormat="1" ht="12.75">
      <c r="A21" s="9"/>
      <c r="B21" s="23">
        <v>21</v>
      </c>
      <c r="C21" s="46" t="s">
        <v>13</v>
      </c>
      <c r="D21" s="48"/>
      <c r="E21" s="47"/>
      <c r="F21" s="602">
        <f>'NABIDKA DOPRAVCE'!G26</f>
        <v>0</v>
      </c>
      <c r="G21" s="602">
        <f>'NABIDKA DOPRAVCE'!H26</f>
        <v>0</v>
      </c>
      <c r="H21" s="602">
        <f>'NABIDKA DOPRAVCE'!I26</f>
        <v>0</v>
      </c>
      <c r="I21" s="200">
        <f>('Cenova nabidka NAFTA'!I22*$K$6+'Cenova nabidka Alternativni'!I22*$K$7)/$K$16</f>
        <v>0</v>
      </c>
      <c r="J21" s="196" t="s">
        <v>42</v>
      </c>
      <c r="K21" s="203">
        <f t="shared" si="1"/>
        <v>2014548</v>
      </c>
      <c r="L21" s="9"/>
    </row>
    <row r="22" spans="1:12" customFormat="1" ht="12.75">
      <c r="A22" s="9"/>
      <c r="B22" s="23">
        <v>22</v>
      </c>
      <c r="C22" s="46" t="s">
        <v>14</v>
      </c>
      <c r="D22" s="48"/>
      <c r="E22" s="47"/>
      <c r="F22" s="602">
        <f>'NABIDKA DOPRAVCE'!G27</f>
        <v>0</v>
      </c>
      <c r="G22" s="602">
        <f>'NABIDKA DOPRAVCE'!H27</f>
        <v>0</v>
      </c>
      <c r="H22" s="602">
        <f>'NABIDKA DOPRAVCE'!I27</f>
        <v>1</v>
      </c>
      <c r="I22" s="200">
        <f>('Cenova nabidka NAFTA'!I23*$K$6+'Cenova nabidka Alternativni'!I23*$K$7)/$K$16</f>
        <v>0</v>
      </c>
      <c r="J22" s="196" t="s">
        <v>42</v>
      </c>
      <c r="K22" s="203">
        <f t="shared" si="1"/>
        <v>2014548</v>
      </c>
      <c r="L22" s="9"/>
    </row>
    <row r="23" spans="1:12" customFormat="1" ht="12.75">
      <c r="A23" s="9"/>
      <c r="B23" s="23">
        <v>23</v>
      </c>
      <c r="C23" s="46" t="s">
        <v>15</v>
      </c>
      <c r="D23" s="48"/>
      <c r="E23" s="47"/>
      <c r="F23" s="602">
        <f>'NABIDKA DOPRAVCE'!G28</f>
        <v>0</v>
      </c>
      <c r="G23" s="602">
        <f>'NABIDKA DOPRAVCE'!H28</f>
        <v>0</v>
      </c>
      <c r="H23" s="602">
        <f>'NABIDKA DOPRAVCE'!I28</f>
        <v>1</v>
      </c>
      <c r="I23" s="200">
        <f>('Cenova nabidka NAFTA'!I24*$K$6+'Cenova nabidka Alternativni'!I24*$K$7)/$K$16</f>
        <v>0</v>
      </c>
      <c r="J23" s="196" t="s">
        <v>42</v>
      </c>
      <c r="K23" s="203">
        <f t="shared" si="1"/>
        <v>2014548</v>
      </c>
      <c r="L23" s="9"/>
    </row>
    <row r="24" spans="1:12" customFormat="1" ht="12.75">
      <c r="A24" s="9"/>
      <c r="B24" s="23">
        <v>24</v>
      </c>
      <c r="C24" s="46" t="s">
        <v>16</v>
      </c>
      <c r="D24" s="48"/>
      <c r="E24" s="47"/>
      <c r="F24" s="602">
        <f>'NABIDKA DOPRAVCE'!G29</f>
        <v>0</v>
      </c>
      <c r="G24" s="602">
        <f>'NABIDKA DOPRAVCE'!H29</f>
        <v>0</v>
      </c>
      <c r="H24" s="602">
        <f>'NABIDKA DOPRAVCE'!I29</f>
        <v>1</v>
      </c>
      <c r="I24" s="200">
        <f>('Cenova nabidka NAFTA'!I25*$K$6+'Cenova nabidka Alternativni'!I25*$K$7)/$K$16</f>
        <v>0</v>
      </c>
      <c r="J24" s="196" t="s">
        <v>42</v>
      </c>
      <c r="K24" s="203">
        <f t="shared" si="1"/>
        <v>2014548</v>
      </c>
      <c r="L24" s="9"/>
    </row>
    <row r="25" spans="1:12" customFormat="1" ht="12.75">
      <c r="A25" s="9"/>
      <c r="B25" s="23">
        <v>25</v>
      </c>
      <c r="C25" s="46" t="s">
        <v>17</v>
      </c>
      <c r="D25" s="48"/>
      <c r="E25" s="47"/>
      <c r="F25" s="602">
        <f>'NABIDKA DOPRAVCE'!G30</f>
        <v>0</v>
      </c>
      <c r="G25" s="602">
        <f>'NABIDKA DOPRAVCE'!H30</f>
        <v>0</v>
      </c>
      <c r="H25" s="602">
        <f>'NABIDKA DOPRAVCE'!I30</f>
        <v>1</v>
      </c>
      <c r="I25" s="200">
        <f>('Cenova nabidka NAFTA'!I26*$K$6+'Cenova nabidka Alternativni'!I26*$K$7)/$K$16</f>
        <v>0</v>
      </c>
      <c r="J25" s="197" t="s">
        <v>42</v>
      </c>
      <c r="K25" s="203">
        <f t="shared" si="1"/>
        <v>2014548</v>
      </c>
      <c r="L25" s="9"/>
    </row>
    <row r="26" spans="1:12" customFormat="1" ht="13.5" thickBot="1">
      <c r="A26" s="9"/>
      <c r="B26" s="26">
        <v>26</v>
      </c>
      <c r="C26" s="80" t="s">
        <v>18</v>
      </c>
      <c r="D26" s="85"/>
      <c r="E26" s="81"/>
      <c r="F26" s="320">
        <f>IF($I$26=0,0,SUMPRODUCT(F6:F25,$I$6:$I$25,$K$6:$K$25)/($I$26*$K$26))</f>
        <v>0</v>
      </c>
      <c r="G26" s="320">
        <f>IF($I$26=0,0,SUMPRODUCT(G6:G25,$I$6:$I$25,$K$6:$K$25)/($I$26*$K$26))</f>
        <v>0</v>
      </c>
      <c r="H26" s="320">
        <f>IF($I$26=0,0,SUMPRODUCT(H6:H25,$I$6:$I$25,$K$6:$K$25)/($I$26*$K$26))</f>
        <v>0</v>
      </c>
      <c r="I26" s="305">
        <f>SUM(I8:I25)+(K6*I6+K7*I7)/K16</f>
        <v>0</v>
      </c>
      <c r="J26" s="198"/>
      <c r="K26" s="205">
        <f>K16</f>
        <v>2014548</v>
      </c>
      <c r="L26" s="9"/>
    </row>
    <row r="27" spans="1:12" customFormat="1" ht="12.75">
      <c r="A27" s="9"/>
      <c r="B27" s="82">
        <v>97</v>
      </c>
      <c r="C27" s="83" t="s">
        <v>77</v>
      </c>
      <c r="D27" s="79"/>
      <c r="E27" s="84"/>
      <c r="F27" s="226">
        <f>'NABIDKA DOPRAVCE'!G32</f>
        <v>0</v>
      </c>
      <c r="G27" s="226">
        <f>'NABIDKA DOPRAVCE'!H32</f>
        <v>1</v>
      </c>
      <c r="H27" s="602">
        <f>'NABIDKA DOPRAVCE'!I32</f>
        <v>0</v>
      </c>
      <c r="I27" s="200">
        <f>('Cenova nabidka NAFTA'!I28*$K$6+'Cenova nabidka Alternativni'!I28*$K$7)/$K$16</f>
        <v>0</v>
      </c>
      <c r="J27" s="196" t="s">
        <v>42</v>
      </c>
      <c r="K27" s="203">
        <f>$K$16</f>
        <v>2014548</v>
      </c>
      <c r="L27" s="9"/>
    </row>
    <row r="28" spans="1:12" customFormat="1" ht="12.75">
      <c r="A28" s="9"/>
      <c r="B28" s="44">
        <v>98</v>
      </c>
      <c r="C28" s="46" t="s">
        <v>41</v>
      </c>
      <c r="D28" s="27"/>
      <c r="E28" s="47"/>
      <c r="F28" s="602">
        <f>'NABIDKA DOPRAVCE'!G33</f>
        <v>0</v>
      </c>
      <c r="G28" s="602">
        <f>'NABIDKA DOPRAVCE'!H33</f>
        <v>0</v>
      </c>
      <c r="H28" s="602">
        <f>'NABIDKA DOPRAVCE'!I33</f>
        <v>1</v>
      </c>
      <c r="I28" s="183">
        <f>('Cenova nabidka NAFTA'!I29*$K$6+'Cenova nabidka Alternativni'!I29*$K$7)/$K$16</f>
        <v>0</v>
      </c>
      <c r="J28" s="196" t="s">
        <v>42</v>
      </c>
      <c r="K28" s="204">
        <f>$K$16</f>
        <v>2014548</v>
      </c>
      <c r="L28" s="9"/>
    </row>
    <row r="29" spans="1:12" customFormat="1" ht="12.75" hidden="1">
      <c r="A29" s="9"/>
      <c r="B29" s="496">
        <v>99</v>
      </c>
      <c r="C29" s="497" t="s">
        <v>207</v>
      </c>
      <c r="D29" s="498"/>
      <c r="E29" s="499"/>
      <c r="F29" s="500">
        <f>ROUND('NABIDKA DOPRAVCE'!G34,2)</f>
        <v>0</v>
      </c>
      <c r="G29" s="500">
        <f>ROUND('NABIDKA DOPRAVCE'!H34,2)</f>
        <v>0</v>
      </c>
      <c r="H29" s="500">
        <f t="shared" ref="H29" si="2">100%-F29-G29</f>
        <v>1</v>
      </c>
      <c r="I29" s="501">
        <f>('Cenova nabidka NAFTA'!I30*$K$6+'Cenova nabidka Alternativni'!I30*$K$7)/$K$16</f>
        <v>0</v>
      </c>
      <c r="J29" s="196" t="s">
        <v>42</v>
      </c>
      <c r="K29" s="203">
        <f>$K$16</f>
        <v>2014548</v>
      </c>
      <c r="L29" s="9"/>
    </row>
    <row r="30" spans="1:12" customFormat="1" ht="13.5" thickBot="1">
      <c r="A30" s="9"/>
      <c r="B30" s="45"/>
      <c r="C30" s="80" t="s">
        <v>43</v>
      </c>
      <c r="D30" s="28"/>
      <c r="E30" s="81"/>
      <c r="F30" s="320">
        <f>IF(OR($I$30=0,$I$26=0),0,(F26*$I$26+SUMPRODUCT(F27:F29,$I$27:$I$29))/$I$30)</f>
        <v>0</v>
      </c>
      <c r="G30" s="320">
        <f t="shared" ref="G30:H30" si="3">IF(OR($I$30=0,$I$26=0),0,(G26*$I$26+SUMPRODUCT(G27:G29,$I$27:$I$29))/$I$30)</f>
        <v>0</v>
      </c>
      <c r="H30" s="320">
        <f t="shared" si="3"/>
        <v>0</v>
      </c>
      <c r="I30" s="305">
        <f>SUM(I26:I29)</f>
        <v>0</v>
      </c>
      <c r="J30" s="199" t="s">
        <v>42</v>
      </c>
      <c r="K30" s="206">
        <f>$K$16</f>
        <v>2014548</v>
      </c>
      <c r="L30" s="9"/>
    </row>
    <row r="31" spans="1:12" customFormat="1" ht="12.75">
      <c r="A31" s="9"/>
      <c r="B31" s="9"/>
      <c r="C31" s="9"/>
      <c r="D31" s="9"/>
      <c r="E31" s="9"/>
      <c r="F31" s="29"/>
      <c r="G31" s="29"/>
      <c r="H31" s="29"/>
      <c r="I31" s="9"/>
      <c r="J31" s="9"/>
      <c r="K31" s="9"/>
      <c r="L31" s="9"/>
    </row>
    <row r="32" spans="1:12" ht="12.75" hidden="1"/>
    <row r="33" ht="12.75" hidden="1"/>
  </sheetData>
  <sheetProtection algorithmName="SHA-512" hashValue="JIuafUAyn5hKxPXDJiIc2x9qPPwwilkpy9xZtpo2FGOzj4VeKNY7UZpq8UD7cfXG9jDHTKGJ/OJTHDWlXbefCw==" saltValue="QkCpRooZ4nf2Esl8Zv8cag==" spinCount="100000" sheet="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#REF!&gt;'NASTAVENI OBJEDNATELE'!#REF!</xm:f>
            <x14:dxf>
              <fill>
                <patternFill>
                  <bgColor rgb="FFFF0000"/>
                </patternFill>
              </fill>
            </x14:dxf>
          </x14:cfRule>
          <xm:sqref>I27:I29 I6:I25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tabColor theme="4"/>
  </sheetPr>
  <dimension ref="A1:Z38"/>
  <sheetViews>
    <sheetView zoomScaleNormal="100" zoomScaleSheetLayoutView="70" workbookViewId="0"/>
  </sheetViews>
  <sheetFormatPr defaultColWidth="0" defaultRowHeight="12.75"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c r="A1" s="9"/>
      <c r="B1" s="9"/>
      <c r="C1" s="9"/>
      <c r="D1" s="9"/>
      <c r="E1" s="9"/>
      <c r="F1" s="29"/>
      <c r="G1" s="29"/>
      <c r="H1" s="29"/>
      <c r="I1" s="9"/>
      <c r="J1" s="53"/>
      <c r="K1" s="53"/>
      <c r="L1" s="9"/>
      <c r="M1" s="9"/>
      <c r="N1" s="9"/>
      <c r="O1" s="9"/>
      <c r="P1" s="9"/>
      <c r="Q1" s="9"/>
      <c r="R1" s="9"/>
      <c r="S1" s="9"/>
      <c r="T1" s="9"/>
      <c r="U1" s="9"/>
      <c r="V1" s="9"/>
      <c r="W1" s="9"/>
      <c r="X1" s="9"/>
      <c r="Y1" s="9"/>
    </row>
    <row r="2" spans="1:25" customFormat="1">
      <c r="A2" s="9"/>
      <c r="B2" s="10" t="s">
        <v>97</v>
      </c>
      <c r="C2" s="9"/>
      <c r="D2" s="10" t="s">
        <v>98</v>
      </c>
      <c r="E2" s="9"/>
      <c r="F2" s="29"/>
      <c r="G2" s="29"/>
      <c r="H2" s="29"/>
      <c r="I2" s="9"/>
      <c r="J2" s="53"/>
      <c r="K2" s="137"/>
      <c r="L2" s="138"/>
      <c r="M2" s="138"/>
      <c r="N2" s="138"/>
      <c r="O2" s="138"/>
      <c r="P2" s="138"/>
      <c r="Q2" s="138"/>
      <c r="R2" s="138"/>
      <c r="S2" s="138"/>
      <c r="T2" s="138"/>
      <c r="U2" s="138"/>
      <c r="V2" s="138"/>
      <c r="W2" s="138"/>
      <c r="X2" s="138"/>
      <c r="Y2" s="9"/>
    </row>
    <row r="3" spans="1:25" customFormat="1">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34">
        <f>'Cenova nabidka CELKOVA'!F6</f>
        <v>0</v>
      </c>
      <c r="G7" s="34">
        <f>'Cenova nabidka CELKOVA'!G6</f>
        <v>1</v>
      </c>
      <c r="H7" s="34">
        <f>100%-F7-G7</f>
        <v>0</v>
      </c>
      <c r="I7" s="230">
        <f>ROUND('NABIDKA DOPRAVCE'!J11,3)</f>
        <v>0</v>
      </c>
      <c r="J7" s="130"/>
      <c r="K7" s="152"/>
      <c r="L7" s="153">
        <f>$I7*L$33</f>
        <v>0</v>
      </c>
      <c r="M7" s="138"/>
      <c r="N7" s="154">
        <f t="shared" ref="N7:W7" si="0">$I7*N$33</f>
        <v>0</v>
      </c>
      <c r="O7" s="155">
        <f t="shared" si="0"/>
        <v>0</v>
      </c>
      <c r="P7" s="155">
        <f t="shared" si="0"/>
        <v>0</v>
      </c>
      <c r="Q7" s="155">
        <f t="shared" si="0"/>
        <v>0</v>
      </c>
      <c r="R7" s="155">
        <f t="shared" si="0"/>
        <v>0</v>
      </c>
      <c r="S7" s="155">
        <f t="shared" si="0"/>
        <v>0</v>
      </c>
      <c r="T7" s="155">
        <f t="shared" si="0"/>
        <v>0</v>
      </c>
      <c r="U7" s="155">
        <f t="shared" si="0"/>
        <v>0</v>
      </c>
      <c r="V7" s="155">
        <f t="shared" si="0"/>
        <v>0</v>
      </c>
      <c r="W7" s="156">
        <f t="shared" si="0"/>
        <v>0</v>
      </c>
      <c r="X7" s="138"/>
      <c r="Y7" s="9"/>
    </row>
    <row r="8" spans="1:25" customFormat="1">
      <c r="A8" s="9"/>
      <c r="B8" s="18"/>
      <c r="C8" s="19"/>
      <c r="D8" s="20" t="s">
        <v>20</v>
      </c>
      <c r="E8" s="21" t="s">
        <v>238</v>
      </c>
      <c r="F8" s="109"/>
      <c r="G8" s="109"/>
      <c r="H8" s="109"/>
      <c r="I8" s="231"/>
      <c r="J8" s="130"/>
      <c r="K8" s="152"/>
      <c r="L8" s="135"/>
      <c r="M8" s="138"/>
      <c r="N8" s="170"/>
      <c r="O8" s="171"/>
      <c r="P8" s="171"/>
      <c r="Q8" s="171"/>
      <c r="R8" s="171"/>
      <c r="S8" s="171"/>
      <c r="T8" s="171"/>
      <c r="U8" s="171"/>
      <c r="V8" s="171"/>
      <c r="W8" s="172"/>
      <c r="X8" s="138"/>
      <c r="Y8" s="9"/>
    </row>
    <row r="9" spans="1:25" customFormat="1">
      <c r="A9" s="9"/>
      <c r="B9" s="22"/>
      <c r="C9" s="17"/>
      <c r="D9" s="20" t="s">
        <v>21</v>
      </c>
      <c r="E9" s="21" t="s">
        <v>22</v>
      </c>
      <c r="F9" s="34">
        <f>'Cenova nabidka CELKOVA'!F8</f>
        <v>0</v>
      </c>
      <c r="G9" s="34">
        <f>'Cenova nabidka CELKOVA'!G8</f>
        <v>1</v>
      </c>
      <c r="H9" s="34">
        <f t="shared" ref="H9" si="1">100%-F9-G9</f>
        <v>0</v>
      </c>
      <c r="I9" s="232">
        <f>ROUND('NABIDKA DOPRAVCE'!J13,3)</f>
        <v>0</v>
      </c>
      <c r="J9" s="130"/>
      <c r="K9" s="152"/>
      <c r="L9" s="153">
        <f t="shared" ref="L9:L26" si="2">$I9*L$33</f>
        <v>0</v>
      </c>
      <c r="M9" s="138"/>
      <c r="N9" s="154">
        <f t="shared" ref="N9:W18" si="3">$I9*N$33</f>
        <v>0</v>
      </c>
      <c r="O9" s="155">
        <f t="shared" si="3"/>
        <v>0</v>
      </c>
      <c r="P9" s="155">
        <f t="shared" si="3"/>
        <v>0</v>
      </c>
      <c r="Q9" s="155">
        <f t="shared" si="3"/>
        <v>0</v>
      </c>
      <c r="R9" s="155">
        <f t="shared" si="3"/>
        <v>0</v>
      </c>
      <c r="S9" s="155">
        <f t="shared" si="3"/>
        <v>0</v>
      </c>
      <c r="T9" s="155">
        <f t="shared" si="3"/>
        <v>0</v>
      </c>
      <c r="U9" s="155">
        <f t="shared" si="3"/>
        <v>0</v>
      </c>
      <c r="V9" s="155">
        <f t="shared" si="3"/>
        <v>0</v>
      </c>
      <c r="W9" s="156">
        <f t="shared" si="3"/>
        <v>0</v>
      </c>
      <c r="X9" s="138"/>
      <c r="Y9" s="9"/>
    </row>
    <row r="10" spans="1:25" customFormat="1">
      <c r="A10" s="9"/>
      <c r="B10" s="23">
        <v>12</v>
      </c>
      <c r="C10" s="46" t="s">
        <v>5</v>
      </c>
      <c r="D10" s="48"/>
      <c r="E10" s="47"/>
      <c r="F10" s="34">
        <f>'Cenova nabidka CELKOVA'!F9</f>
        <v>0</v>
      </c>
      <c r="G10" s="34">
        <f>'Cenova nabidka CELKOVA'!G9</f>
        <v>0</v>
      </c>
      <c r="H10" s="34">
        <f t="shared" ref="H10:H26" si="4">100%-F10-G10</f>
        <v>1</v>
      </c>
      <c r="I10" s="232">
        <f>ROUND('NABIDKA DOPRAVCE'!J14,3)</f>
        <v>0</v>
      </c>
      <c r="J10" s="130"/>
      <c r="K10" s="152"/>
      <c r="L10" s="153">
        <f t="shared" si="2"/>
        <v>0</v>
      </c>
      <c r="M10" s="138"/>
      <c r="N10" s="154">
        <f t="shared" si="3"/>
        <v>0</v>
      </c>
      <c r="O10" s="155">
        <f t="shared" si="3"/>
        <v>0</v>
      </c>
      <c r="P10" s="155">
        <f t="shared" si="3"/>
        <v>0</v>
      </c>
      <c r="Q10" s="155">
        <f t="shared" si="3"/>
        <v>0</v>
      </c>
      <c r="R10" s="155">
        <f t="shared" si="3"/>
        <v>0</v>
      </c>
      <c r="S10" s="155">
        <f t="shared" si="3"/>
        <v>0</v>
      </c>
      <c r="T10" s="155">
        <f t="shared" si="3"/>
        <v>0</v>
      </c>
      <c r="U10" s="155">
        <f t="shared" si="3"/>
        <v>0</v>
      </c>
      <c r="V10" s="155">
        <f t="shared" si="3"/>
        <v>0</v>
      </c>
      <c r="W10" s="156">
        <f t="shared" si="3"/>
        <v>0</v>
      </c>
      <c r="X10" s="138"/>
      <c r="Y10" s="9"/>
    </row>
    <row r="11" spans="1:25" customFormat="1">
      <c r="A11" s="9"/>
      <c r="B11" s="23">
        <v>13</v>
      </c>
      <c r="C11" s="46" t="s">
        <v>6</v>
      </c>
      <c r="D11" s="48"/>
      <c r="E11" s="47"/>
      <c r="F11" s="35">
        <f>'Cenova nabidka CELKOVA'!F10</f>
        <v>0</v>
      </c>
      <c r="G11" s="35">
        <f>'Cenova nabidka CELKOVA'!G10</f>
        <v>0</v>
      </c>
      <c r="H11" s="35">
        <f t="shared" si="4"/>
        <v>1</v>
      </c>
      <c r="I11" s="232">
        <f>ROUND('NABIDKA DOPRAVCE'!J15,3)</f>
        <v>0</v>
      </c>
      <c r="J11" s="130"/>
      <c r="K11" s="152"/>
      <c r="L11" s="153">
        <f t="shared" si="2"/>
        <v>0</v>
      </c>
      <c r="M11" s="138"/>
      <c r="N11" s="158">
        <f t="shared" si="3"/>
        <v>0</v>
      </c>
      <c r="O11" s="159">
        <f t="shared" si="3"/>
        <v>0</v>
      </c>
      <c r="P11" s="159">
        <f t="shared" si="3"/>
        <v>0</v>
      </c>
      <c r="Q11" s="159">
        <f t="shared" si="3"/>
        <v>0</v>
      </c>
      <c r="R11" s="159">
        <f t="shared" si="3"/>
        <v>0</v>
      </c>
      <c r="S11" s="159">
        <f t="shared" si="3"/>
        <v>0</v>
      </c>
      <c r="T11" s="159">
        <f t="shared" si="3"/>
        <v>0</v>
      </c>
      <c r="U11" s="159">
        <f t="shared" si="3"/>
        <v>0</v>
      </c>
      <c r="V11" s="159">
        <f t="shared" si="3"/>
        <v>0</v>
      </c>
      <c r="W11" s="160">
        <f t="shared" si="3"/>
        <v>0</v>
      </c>
      <c r="X11" s="138"/>
      <c r="Y11" s="9"/>
    </row>
    <row r="12" spans="1:25" customFormat="1">
      <c r="A12" s="9"/>
      <c r="B12" s="24">
        <v>14</v>
      </c>
      <c r="C12" s="25" t="s">
        <v>7</v>
      </c>
      <c r="D12" s="20" t="s">
        <v>25</v>
      </c>
      <c r="E12" s="21" t="s">
        <v>23</v>
      </c>
      <c r="F12" s="35">
        <f>'Cenova nabidka CELKOVA'!F11</f>
        <v>0</v>
      </c>
      <c r="G12" s="35">
        <f>'Cenova nabidka CELKOVA'!G11</f>
        <v>1</v>
      </c>
      <c r="H12" s="35">
        <f t="shared" si="4"/>
        <v>0</v>
      </c>
      <c r="I12" s="232">
        <f>ROUND('NABIDKA DOPRAVCE'!J16,3)</f>
        <v>0</v>
      </c>
      <c r="J12" s="130"/>
      <c r="K12" s="152"/>
      <c r="L12" s="153">
        <f t="shared" si="2"/>
        <v>0</v>
      </c>
      <c r="M12" s="138"/>
      <c r="N12" s="158">
        <f t="shared" si="3"/>
        <v>0</v>
      </c>
      <c r="O12" s="159">
        <f t="shared" si="3"/>
        <v>0</v>
      </c>
      <c r="P12" s="159">
        <f t="shared" si="3"/>
        <v>0</v>
      </c>
      <c r="Q12" s="159">
        <f t="shared" si="3"/>
        <v>0</v>
      </c>
      <c r="R12" s="159">
        <f t="shared" si="3"/>
        <v>0</v>
      </c>
      <c r="S12" s="159">
        <f t="shared" si="3"/>
        <v>0</v>
      </c>
      <c r="T12" s="159">
        <f t="shared" si="3"/>
        <v>0</v>
      </c>
      <c r="U12" s="159">
        <f t="shared" si="3"/>
        <v>0</v>
      </c>
      <c r="V12" s="159">
        <f t="shared" si="3"/>
        <v>0</v>
      </c>
      <c r="W12" s="160">
        <f t="shared" si="3"/>
        <v>0</v>
      </c>
      <c r="X12" s="138"/>
      <c r="Y12" s="9"/>
    </row>
    <row r="13" spans="1:25" customFormat="1">
      <c r="A13" s="9"/>
      <c r="B13" s="22"/>
      <c r="C13" s="17"/>
      <c r="D13" s="20" t="s">
        <v>26</v>
      </c>
      <c r="E13" s="21" t="s">
        <v>22</v>
      </c>
      <c r="F13" s="35">
        <f>'Cenova nabidka CELKOVA'!F12</f>
        <v>0</v>
      </c>
      <c r="G13" s="35">
        <f>'Cenova nabidka CELKOVA'!G12</f>
        <v>0</v>
      </c>
      <c r="H13" s="35">
        <f t="shared" si="4"/>
        <v>1</v>
      </c>
      <c r="I13" s="232">
        <f>ROUND('NABIDKA DOPRAVCE'!J17,3)</f>
        <v>0</v>
      </c>
      <c r="J13" s="130"/>
      <c r="K13" s="152"/>
      <c r="L13" s="153">
        <f t="shared" si="2"/>
        <v>0</v>
      </c>
      <c r="M13" s="138"/>
      <c r="N13" s="158">
        <f t="shared" si="3"/>
        <v>0</v>
      </c>
      <c r="O13" s="159">
        <f t="shared" si="3"/>
        <v>0</v>
      </c>
      <c r="P13" s="159">
        <f t="shared" si="3"/>
        <v>0</v>
      </c>
      <c r="Q13" s="159">
        <f t="shared" si="3"/>
        <v>0</v>
      </c>
      <c r="R13" s="159">
        <f t="shared" si="3"/>
        <v>0</v>
      </c>
      <c r="S13" s="159">
        <f t="shared" si="3"/>
        <v>0</v>
      </c>
      <c r="T13" s="159">
        <f t="shared" si="3"/>
        <v>0</v>
      </c>
      <c r="U13" s="159">
        <f t="shared" si="3"/>
        <v>0</v>
      </c>
      <c r="V13" s="159">
        <f t="shared" si="3"/>
        <v>0</v>
      </c>
      <c r="W13" s="160">
        <f t="shared" si="3"/>
        <v>0</v>
      </c>
      <c r="X13" s="138"/>
      <c r="Y13" s="9"/>
    </row>
    <row r="14" spans="1:25" customFormat="1">
      <c r="A14" s="9"/>
      <c r="B14" s="23">
        <v>15</v>
      </c>
      <c r="C14" s="46" t="s">
        <v>39</v>
      </c>
      <c r="D14" s="48"/>
      <c r="E14" s="47"/>
      <c r="F14" s="35">
        <f>'Cenova nabidka CELKOVA'!F13</f>
        <v>0</v>
      </c>
      <c r="G14" s="35">
        <f>'Cenova nabidka CELKOVA'!G13</f>
        <v>1</v>
      </c>
      <c r="H14" s="35">
        <f t="shared" si="4"/>
        <v>0</v>
      </c>
      <c r="I14" s="232">
        <f>ROUND('NABIDKA DOPRAVCE'!J18,3)</f>
        <v>0</v>
      </c>
      <c r="J14" s="130"/>
      <c r="K14" s="152"/>
      <c r="L14" s="153">
        <f t="shared" si="2"/>
        <v>0</v>
      </c>
      <c r="M14" s="138"/>
      <c r="N14" s="158">
        <f t="shared" si="3"/>
        <v>0</v>
      </c>
      <c r="O14" s="159">
        <f t="shared" si="3"/>
        <v>0</v>
      </c>
      <c r="P14" s="159">
        <f t="shared" si="3"/>
        <v>0</v>
      </c>
      <c r="Q14" s="159">
        <f t="shared" si="3"/>
        <v>0</v>
      </c>
      <c r="R14" s="159">
        <f t="shared" si="3"/>
        <v>0</v>
      </c>
      <c r="S14" s="159">
        <f t="shared" si="3"/>
        <v>0</v>
      </c>
      <c r="T14" s="159">
        <f t="shared" si="3"/>
        <v>0</v>
      </c>
      <c r="U14" s="159">
        <f t="shared" si="3"/>
        <v>0</v>
      </c>
      <c r="V14" s="159">
        <f t="shared" si="3"/>
        <v>0</v>
      </c>
      <c r="W14" s="160">
        <f t="shared" si="3"/>
        <v>0</v>
      </c>
      <c r="X14" s="138"/>
      <c r="Y14" s="9"/>
    </row>
    <row r="15" spans="1:25" customFormat="1">
      <c r="A15" s="9"/>
      <c r="B15" s="24">
        <v>16</v>
      </c>
      <c r="C15" s="25" t="s">
        <v>8</v>
      </c>
      <c r="D15" s="20" t="s">
        <v>27</v>
      </c>
      <c r="E15" s="21" t="s">
        <v>24</v>
      </c>
      <c r="F15" s="34">
        <f>'Cenova nabidka CELKOVA'!F14</f>
        <v>0</v>
      </c>
      <c r="G15" s="34">
        <f>'Cenova nabidka CELKOVA'!G14</f>
        <v>1</v>
      </c>
      <c r="H15" s="34">
        <f t="shared" si="4"/>
        <v>0</v>
      </c>
      <c r="I15" s="232">
        <f>ROUND('NABIDKA DOPRAVCE'!J19,3)</f>
        <v>0</v>
      </c>
      <c r="J15" s="130"/>
      <c r="K15" s="152"/>
      <c r="L15" s="153">
        <f t="shared" si="2"/>
        <v>0</v>
      </c>
      <c r="M15" s="138"/>
      <c r="N15" s="154">
        <f t="shared" si="3"/>
        <v>0</v>
      </c>
      <c r="O15" s="155">
        <f t="shared" si="3"/>
        <v>0</v>
      </c>
      <c r="P15" s="155">
        <f t="shared" si="3"/>
        <v>0</v>
      </c>
      <c r="Q15" s="155">
        <f t="shared" si="3"/>
        <v>0</v>
      </c>
      <c r="R15" s="155">
        <f t="shared" si="3"/>
        <v>0</v>
      </c>
      <c r="S15" s="155">
        <f t="shared" si="3"/>
        <v>0</v>
      </c>
      <c r="T15" s="155">
        <f t="shared" si="3"/>
        <v>0</v>
      </c>
      <c r="U15" s="155">
        <f t="shared" si="3"/>
        <v>0</v>
      </c>
      <c r="V15" s="155">
        <f t="shared" si="3"/>
        <v>0</v>
      </c>
      <c r="W15" s="156">
        <f t="shared" si="3"/>
        <v>0</v>
      </c>
      <c r="X15" s="138"/>
      <c r="Y15" s="9"/>
    </row>
    <row r="16" spans="1:25" customFormat="1">
      <c r="A16" s="9"/>
      <c r="B16" s="18"/>
      <c r="C16" s="19"/>
      <c r="D16" s="20" t="s">
        <v>28</v>
      </c>
      <c r="E16" s="21" t="s">
        <v>22</v>
      </c>
      <c r="F16" s="35">
        <f>'Cenova nabidka CELKOVA'!F15</f>
        <v>0</v>
      </c>
      <c r="G16" s="35">
        <f>'Cenova nabidka CELKOVA'!G15</f>
        <v>0</v>
      </c>
      <c r="H16" s="35">
        <f t="shared" si="4"/>
        <v>1</v>
      </c>
      <c r="I16" s="232">
        <f>ROUND('NABIDKA DOPRAVCE'!J20,3)</f>
        <v>0</v>
      </c>
      <c r="J16" s="130"/>
      <c r="K16" s="152"/>
      <c r="L16" s="153">
        <f t="shared" si="2"/>
        <v>0</v>
      </c>
      <c r="M16" s="138"/>
      <c r="N16" s="158">
        <f t="shared" si="3"/>
        <v>0</v>
      </c>
      <c r="O16" s="159">
        <f t="shared" si="3"/>
        <v>0</v>
      </c>
      <c r="P16" s="159">
        <f t="shared" si="3"/>
        <v>0</v>
      </c>
      <c r="Q16" s="159">
        <f t="shared" si="3"/>
        <v>0</v>
      </c>
      <c r="R16" s="159">
        <f t="shared" si="3"/>
        <v>0</v>
      </c>
      <c r="S16" s="159">
        <f t="shared" si="3"/>
        <v>0</v>
      </c>
      <c r="T16" s="159">
        <f t="shared" si="3"/>
        <v>0</v>
      </c>
      <c r="U16" s="159">
        <f t="shared" si="3"/>
        <v>0</v>
      </c>
      <c r="V16" s="159">
        <f t="shared" si="3"/>
        <v>0</v>
      </c>
      <c r="W16" s="160">
        <f t="shared" si="3"/>
        <v>0</v>
      </c>
      <c r="X16" s="138"/>
      <c r="Y16" s="9"/>
    </row>
    <row r="17" spans="1:25" customFormat="1">
      <c r="A17" s="9"/>
      <c r="B17" s="22">
        <v>17</v>
      </c>
      <c r="C17" s="17" t="s">
        <v>9</v>
      </c>
      <c r="D17" s="20" t="s">
        <v>37</v>
      </c>
      <c r="E17" s="21" t="s">
        <v>24</v>
      </c>
      <c r="F17" s="35">
        <f>'Cenova nabidka CELKOVA'!F16</f>
        <v>0</v>
      </c>
      <c r="G17" s="35">
        <f>'Cenova nabidka CELKOVA'!G16</f>
        <v>1</v>
      </c>
      <c r="H17" s="35">
        <f t="shared" si="4"/>
        <v>0</v>
      </c>
      <c r="I17" s="232">
        <f>ROUND('NABIDKA DOPRAVCE'!J21,3)</f>
        <v>0</v>
      </c>
      <c r="J17" s="130"/>
      <c r="K17" s="152"/>
      <c r="L17" s="153">
        <f t="shared" si="2"/>
        <v>0</v>
      </c>
      <c r="M17" s="138"/>
      <c r="N17" s="158">
        <f t="shared" si="3"/>
        <v>0</v>
      </c>
      <c r="O17" s="159">
        <f t="shared" si="3"/>
        <v>0</v>
      </c>
      <c r="P17" s="159">
        <f t="shared" si="3"/>
        <v>0</v>
      </c>
      <c r="Q17" s="159">
        <f t="shared" si="3"/>
        <v>0</v>
      </c>
      <c r="R17" s="159">
        <f t="shared" si="3"/>
        <v>0</v>
      </c>
      <c r="S17" s="159">
        <f t="shared" si="3"/>
        <v>0</v>
      </c>
      <c r="T17" s="159">
        <f t="shared" si="3"/>
        <v>0</v>
      </c>
      <c r="U17" s="159">
        <f t="shared" si="3"/>
        <v>0</v>
      </c>
      <c r="V17" s="159">
        <f t="shared" si="3"/>
        <v>0</v>
      </c>
      <c r="W17" s="160">
        <f t="shared" si="3"/>
        <v>0</v>
      </c>
      <c r="X17" s="138"/>
      <c r="Y17" s="9"/>
    </row>
    <row r="18" spans="1:25" customFormat="1">
      <c r="A18" s="9"/>
      <c r="B18" s="23"/>
      <c r="C18" s="21"/>
      <c r="D18" s="20" t="s">
        <v>38</v>
      </c>
      <c r="E18" s="21" t="s">
        <v>22</v>
      </c>
      <c r="F18" s="35">
        <f>'Cenova nabidka CELKOVA'!F17</f>
        <v>0</v>
      </c>
      <c r="G18" s="35">
        <f>'Cenova nabidka CELKOVA'!G17</f>
        <v>0</v>
      </c>
      <c r="H18" s="35">
        <f t="shared" si="4"/>
        <v>1</v>
      </c>
      <c r="I18" s="232">
        <f>ROUND('NABIDKA DOPRAVCE'!J22,3)</f>
        <v>0</v>
      </c>
      <c r="J18" s="130"/>
      <c r="K18" s="152"/>
      <c r="L18" s="153">
        <f t="shared" si="2"/>
        <v>0</v>
      </c>
      <c r="M18" s="138"/>
      <c r="N18" s="158">
        <f t="shared" si="3"/>
        <v>0</v>
      </c>
      <c r="O18" s="159">
        <f t="shared" si="3"/>
        <v>0</v>
      </c>
      <c r="P18" s="159">
        <f t="shared" si="3"/>
        <v>0</v>
      </c>
      <c r="Q18" s="159">
        <f t="shared" si="3"/>
        <v>0</v>
      </c>
      <c r="R18" s="159">
        <f t="shared" si="3"/>
        <v>0</v>
      </c>
      <c r="S18" s="159">
        <f t="shared" si="3"/>
        <v>0</v>
      </c>
      <c r="T18" s="159">
        <f t="shared" si="3"/>
        <v>0</v>
      </c>
      <c r="U18" s="159">
        <f t="shared" si="3"/>
        <v>0</v>
      </c>
      <c r="V18" s="159">
        <f t="shared" si="3"/>
        <v>0</v>
      </c>
      <c r="W18" s="160">
        <f t="shared" si="3"/>
        <v>0</v>
      </c>
      <c r="X18" s="138"/>
      <c r="Y18" s="9"/>
    </row>
    <row r="19" spans="1:25" customFormat="1">
      <c r="A19" s="9"/>
      <c r="B19" s="23">
        <v>18</v>
      </c>
      <c r="C19" s="46" t="s">
        <v>10</v>
      </c>
      <c r="D19" s="48"/>
      <c r="E19" s="47"/>
      <c r="F19" s="35">
        <f>'Cenova nabidka CELKOVA'!F18</f>
        <v>0</v>
      </c>
      <c r="G19" s="35">
        <f>'Cenova nabidka CELKOVA'!G18</f>
        <v>0</v>
      </c>
      <c r="H19" s="35">
        <f t="shared" si="4"/>
        <v>1</v>
      </c>
      <c r="I19" s="232">
        <f>ROUND('NABIDKA DOPRAVCE'!J23,3)</f>
        <v>0</v>
      </c>
      <c r="J19" s="130"/>
      <c r="K19" s="152"/>
      <c r="L19" s="153">
        <f t="shared" si="2"/>
        <v>0</v>
      </c>
      <c r="M19" s="138"/>
      <c r="N19" s="158">
        <f t="shared" ref="N19:W26" si="5">$I19*N$33</f>
        <v>0</v>
      </c>
      <c r="O19" s="159">
        <f t="shared" si="5"/>
        <v>0</v>
      </c>
      <c r="P19" s="159">
        <f t="shared" si="5"/>
        <v>0</v>
      </c>
      <c r="Q19" s="159">
        <f t="shared" si="5"/>
        <v>0</v>
      </c>
      <c r="R19" s="159">
        <f t="shared" si="5"/>
        <v>0</v>
      </c>
      <c r="S19" s="159">
        <f t="shared" si="5"/>
        <v>0</v>
      </c>
      <c r="T19" s="159">
        <f t="shared" si="5"/>
        <v>0</v>
      </c>
      <c r="U19" s="159">
        <f t="shared" si="5"/>
        <v>0</v>
      </c>
      <c r="V19" s="159">
        <f t="shared" si="5"/>
        <v>0</v>
      </c>
      <c r="W19" s="160">
        <f t="shared" si="5"/>
        <v>0</v>
      </c>
      <c r="X19" s="138"/>
      <c r="Y19" s="9"/>
    </row>
    <row r="20" spans="1:25" customFormat="1">
      <c r="A20" s="9"/>
      <c r="B20" s="23">
        <v>19</v>
      </c>
      <c r="C20" s="46" t="s">
        <v>11</v>
      </c>
      <c r="D20" s="48"/>
      <c r="E20" s="47"/>
      <c r="F20" s="35">
        <f>'Cenova nabidka CELKOVA'!F19</f>
        <v>0</v>
      </c>
      <c r="G20" s="35">
        <f>'Cenova nabidka CELKOVA'!G19</f>
        <v>0</v>
      </c>
      <c r="H20" s="35">
        <f t="shared" si="4"/>
        <v>1</v>
      </c>
      <c r="I20" s="232">
        <f>ROUND('NABIDKA DOPRAVCE'!J24,3)</f>
        <v>0</v>
      </c>
      <c r="J20" s="130"/>
      <c r="K20" s="152"/>
      <c r="L20" s="153">
        <f t="shared" si="2"/>
        <v>0</v>
      </c>
      <c r="M20" s="138"/>
      <c r="N20" s="158">
        <f t="shared" si="5"/>
        <v>0</v>
      </c>
      <c r="O20" s="159">
        <f t="shared" si="5"/>
        <v>0</v>
      </c>
      <c r="P20" s="159">
        <f t="shared" si="5"/>
        <v>0</v>
      </c>
      <c r="Q20" s="159">
        <f t="shared" si="5"/>
        <v>0</v>
      </c>
      <c r="R20" s="159">
        <f t="shared" si="5"/>
        <v>0</v>
      </c>
      <c r="S20" s="159">
        <f t="shared" si="5"/>
        <v>0</v>
      </c>
      <c r="T20" s="159">
        <f t="shared" si="5"/>
        <v>0</v>
      </c>
      <c r="U20" s="159">
        <f t="shared" si="5"/>
        <v>0</v>
      </c>
      <c r="V20" s="159">
        <f t="shared" si="5"/>
        <v>0</v>
      </c>
      <c r="W20" s="160">
        <f t="shared" si="5"/>
        <v>0</v>
      </c>
      <c r="X20" s="138"/>
      <c r="Y20" s="9"/>
    </row>
    <row r="21" spans="1:25" customFormat="1">
      <c r="A21" s="9"/>
      <c r="B21" s="23">
        <v>20</v>
      </c>
      <c r="C21" s="46" t="s">
        <v>12</v>
      </c>
      <c r="D21" s="48"/>
      <c r="E21" s="47"/>
      <c r="F21" s="35">
        <f>'Cenova nabidka CELKOVA'!F20</f>
        <v>0</v>
      </c>
      <c r="G21" s="35">
        <f>'Cenova nabidka CELKOVA'!G20</f>
        <v>0</v>
      </c>
      <c r="H21" s="35">
        <f t="shared" si="4"/>
        <v>1</v>
      </c>
      <c r="I21" s="232">
        <f>ROUND('NABIDKA DOPRAVCE'!J25,3)</f>
        <v>0</v>
      </c>
      <c r="J21" s="130"/>
      <c r="K21" s="152"/>
      <c r="L21" s="153">
        <f t="shared" si="2"/>
        <v>0</v>
      </c>
      <c r="M21" s="138"/>
      <c r="N21" s="158">
        <f t="shared" si="5"/>
        <v>0</v>
      </c>
      <c r="O21" s="159">
        <f t="shared" si="5"/>
        <v>0</v>
      </c>
      <c r="P21" s="159">
        <f t="shared" si="5"/>
        <v>0</v>
      </c>
      <c r="Q21" s="159">
        <f t="shared" si="5"/>
        <v>0</v>
      </c>
      <c r="R21" s="159">
        <f t="shared" si="5"/>
        <v>0</v>
      </c>
      <c r="S21" s="159">
        <f t="shared" si="5"/>
        <v>0</v>
      </c>
      <c r="T21" s="159">
        <f t="shared" si="5"/>
        <v>0</v>
      </c>
      <c r="U21" s="159">
        <f t="shared" si="5"/>
        <v>0</v>
      </c>
      <c r="V21" s="159">
        <f t="shared" si="5"/>
        <v>0</v>
      </c>
      <c r="W21" s="160">
        <f t="shared" si="5"/>
        <v>0</v>
      </c>
      <c r="X21" s="138"/>
      <c r="Y21" s="9"/>
    </row>
    <row r="22" spans="1:25" customFormat="1">
      <c r="A22" s="9"/>
      <c r="B22" s="23">
        <v>21</v>
      </c>
      <c r="C22" s="46" t="s">
        <v>13</v>
      </c>
      <c r="D22" s="48"/>
      <c r="E22" s="47"/>
      <c r="F22" s="35">
        <f>'Cenova nabidka CELKOVA'!F21</f>
        <v>0</v>
      </c>
      <c r="G22" s="35">
        <f>'Cenova nabidka CELKOVA'!G21</f>
        <v>0</v>
      </c>
      <c r="H22" s="35">
        <f t="shared" si="4"/>
        <v>1</v>
      </c>
      <c r="I22" s="232">
        <f>ROUND('NABIDKA DOPRAVCE'!J26,3)</f>
        <v>0</v>
      </c>
      <c r="J22" s="130"/>
      <c r="K22" s="152"/>
      <c r="L22" s="153">
        <f t="shared" si="2"/>
        <v>0</v>
      </c>
      <c r="M22" s="138"/>
      <c r="N22" s="158">
        <f t="shared" si="5"/>
        <v>0</v>
      </c>
      <c r="O22" s="159">
        <f t="shared" si="5"/>
        <v>0</v>
      </c>
      <c r="P22" s="159">
        <f t="shared" si="5"/>
        <v>0</v>
      </c>
      <c r="Q22" s="159">
        <f t="shared" si="5"/>
        <v>0</v>
      </c>
      <c r="R22" s="159">
        <f t="shared" si="5"/>
        <v>0</v>
      </c>
      <c r="S22" s="159">
        <f t="shared" si="5"/>
        <v>0</v>
      </c>
      <c r="T22" s="159">
        <f t="shared" si="5"/>
        <v>0</v>
      </c>
      <c r="U22" s="159">
        <f t="shared" si="5"/>
        <v>0</v>
      </c>
      <c r="V22" s="159">
        <f t="shared" si="5"/>
        <v>0</v>
      </c>
      <c r="W22" s="160">
        <f t="shared" si="5"/>
        <v>0</v>
      </c>
      <c r="X22" s="138"/>
      <c r="Y22" s="9"/>
    </row>
    <row r="23" spans="1:25" customFormat="1">
      <c r="A23" s="9"/>
      <c r="B23" s="23">
        <v>22</v>
      </c>
      <c r="C23" s="46" t="s">
        <v>14</v>
      </c>
      <c r="D23" s="48"/>
      <c r="E23" s="47"/>
      <c r="F23" s="35">
        <f>'Cenova nabidka CELKOVA'!F22</f>
        <v>0</v>
      </c>
      <c r="G23" s="35">
        <f>'Cenova nabidka CELKOVA'!G22</f>
        <v>0</v>
      </c>
      <c r="H23" s="35">
        <f t="shared" si="4"/>
        <v>1</v>
      </c>
      <c r="I23" s="232">
        <f>ROUND('NABIDKA DOPRAVCE'!J27,3)</f>
        <v>0</v>
      </c>
      <c r="J23" s="130"/>
      <c r="K23" s="152"/>
      <c r="L23" s="153">
        <f t="shared" si="2"/>
        <v>0</v>
      </c>
      <c r="M23" s="138"/>
      <c r="N23" s="158">
        <f t="shared" si="5"/>
        <v>0</v>
      </c>
      <c r="O23" s="159">
        <f t="shared" si="5"/>
        <v>0</v>
      </c>
      <c r="P23" s="159">
        <f t="shared" si="5"/>
        <v>0</v>
      </c>
      <c r="Q23" s="159">
        <f t="shared" si="5"/>
        <v>0</v>
      </c>
      <c r="R23" s="159">
        <f t="shared" si="5"/>
        <v>0</v>
      </c>
      <c r="S23" s="159">
        <f t="shared" si="5"/>
        <v>0</v>
      </c>
      <c r="T23" s="159">
        <f t="shared" si="5"/>
        <v>0</v>
      </c>
      <c r="U23" s="159">
        <f t="shared" si="5"/>
        <v>0</v>
      </c>
      <c r="V23" s="159">
        <f t="shared" si="5"/>
        <v>0</v>
      </c>
      <c r="W23" s="160">
        <f t="shared" si="5"/>
        <v>0</v>
      </c>
      <c r="X23" s="138"/>
      <c r="Y23" s="9"/>
    </row>
    <row r="24" spans="1:25" customFormat="1">
      <c r="A24" s="9"/>
      <c r="B24" s="23">
        <v>23</v>
      </c>
      <c r="C24" s="46" t="s">
        <v>15</v>
      </c>
      <c r="D24" s="48"/>
      <c r="E24" s="47"/>
      <c r="F24" s="35">
        <f>'Cenova nabidka CELKOVA'!F23</f>
        <v>0</v>
      </c>
      <c r="G24" s="35">
        <f>'Cenova nabidka CELKOVA'!G23</f>
        <v>0</v>
      </c>
      <c r="H24" s="35">
        <f t="shared" si="4"/>
        <v>1</v>
      </c>
      <c r="I24" s="232">
        <f>ROUND('NABIDKA DOPRAVCE'!J28,3)</f>
        <v>0</v>
      </c>
      <c r="J24" s="130"/>
      <c r="K24" s="152"/>
      <c r="L24" s="153">
        <f t="shared" si="2"/>
        <v>0</v>
      </c>
      <c r="M24" s="138"/>
      <c r="N24" s="158">
        <f t="shared" si="5"/>
        <v>0</v>
      </c>
      <c r="O24" s="159">
        <f t="shared" si="5"/>
        <v>0</v>
      </c>
      <c r="P24" s="159">
        <f t="shared" si="5"/>
        <v>0</v>
      </c>
      <c r="Q24" s="159">
        <f t="shared" si="5"/>
        <v>0</v>
      </c>
      <c r="R24" s="159">
        <f t="shared" si="5"/>
        <v>0</v>
      </c>
      <c r="S24" s="159">
        <f t="shared" si="5"/>
        <v>0</v>
      </c>
      <c r="T24" s="159">
        <f t="shared" si="5"/>
        <v>0</v>
      </c>
      <c r="U24" s="159">
        <f t="shared" si="5"/>
        <v>0</v>
      </c>
      <c r="V24" s="159">
        <f t="shared" si="5"/>
        <v>0</v>
      </c>
      <c r="W24" s="160">
        <f t="shared" si="5"/>
        <v>0</v>
      </c>
      <c r="X24" s="138"/>
      <c r="Y24" s="9"/>
    </row>
    <row r="25" spans="1:25" customFormat="1">
      <c r="A25" s="9"/>
      <c r="B25" s="23">
        <v>24</v>
      </c>
      <c r="C25" s="46" t="s">
        <v>16</v>
      </c>
      <c r="D25" s="48"/>
      <c r="E25" s="47"/>
      <c r="F25" s="35">
        <f>'Cenova nabidka CELKOVA'!F24</f>
        <v>0</v>
      </c>
      <c r="G25" s="35">
        <f>'Cenova nabidka CELKOVA'!G24</f>
        <v>0</v>
      </c>
      <c r="H25" s="35">
        <f t="shared" si="4"/>
        <v>1</v>
      </c>
      <c r="I25" s="232">
        <f>ROUND('NABIDKA DOPRAVCE'!J29,3)</f>
        <v>0</v>
      </c>
      <c r="J25" s="130"/>
      <c r="K25" s="152"/>
      <c r="L25" s="153">
        <f t="shared" si="2"/>
        <v>0</v>
      </c>
      <c r="M25" s="138"/>
      <c r="N25" s="158">
        <f t="shared" si="5"/>
        <v>0</v>
      </c>
      <c r="O25" s="159">
        <f t="shared" si="5"/>
        <v>0</v>
      </c>
      <c r="P25" s="159">
        <f t="shared" si="5"/>
        <v>0</v>
      </c>
      <c r="Q25" s="159">
        <f t="shared" si="5"/>
        <v>0</v>
      </c>
      <c r="R25" s="159">
        <f t="shared" si="5"/>
        <v>0</v>
      </c>
      <c r="S25" s="159">
        <f t="shared" si="5"/>
        <v>0</v>
      </c>
      <c r="T25" s="159">
        <f t="shared" si="5"/>
        <v>0</v>
      </c>
      <c r="U25" s="159">
        <f t="shared" si="5"/>
        <v>0</v>
      </c>
      <c r="V25" s="159">
        <f t="shared" si="5"/>
        <v>0</v>
      </c>
      <c r="W25" s="160">
        <f t="shared" si="5"/>
        <v>0</v>
      </c>
      <c r="X25" s="138"/>
      <c r="Y25" s="9"/>
    </row>
    <row r="26" spans="1:25" customFormat="1">
      <c r="A26" s="9"/>
      <c r="B26" s="23">
        <v>25</v>
      </c>
      <c r="C26" s="46" t="s">
        <v>17</v>
      </c>
      <c r="D26" s="48"/>
      <c r="E26" s="47"/>
      <c r="F26" s="35">
        <f>'Cenova nabidka CELKOVA'!F25</f>
        <v>0</v>
      </c>
      <c r="G26" s="35">
        <f>'Cenova nabidka CELKOVA'!G25</f>
        <v>0</v>
      </c>
      <c r="H26" s="35">
        <f t="shared" si="4"/>
        <v>1</v>
      </c>
      <c r="I26" s="232">
        <f>ROUND('NABIDKA DOPRAVCE'!J30,3)</f>
        <v>0</v>
      </c>
      <c r="J26" s="130"/>
      <c r="K26" s="152"/>
      <c r="L26" s="153">
        <f t="shared" si="2"/>
        <v>0</v>
      </c>
      <c r="M26" s="138"/>
      <c r="N26" s="158">
        <f t="shared" si="5"/>
        <v>0</v>
      </c>
      <c r="O26" s="159">
        <f t="shared" si="5"/>
        <v>0</v>
      </c>
      <c r="P26" s="159">
        <f t="shared" si="5"/>
        <v>0</v>
      </c>
      <c r="Q26" s="159">
        <f t="shared" si="5"/>
        <v>0</v>
      </c>
      <c r="R26" s="159">
        <f t="shared" si="5"/>
        <v>0</v>
      </c>
      <c r="S26" s="159">
        <f t="shared" si="5"/>
        <v>0</v>
      </c>
      <c r="T26" s="159">
        <f t="shared" si="5"/>
        <v>0</v>
      </c>
      <c r="U26" s="159">
        <f t="shared" si="5"/>
        <v>0</v>
      </c>
      <c r="V26" s="159">
        <f t="shared" si="5"/>
        <v>0</v>
      </c>
      <c r="W26" s="160">
        <f t="shared" si="5"/>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6">SUM(N7:N26)</f>
        <v>0</v>
      </c>
      <c r="O27" s="164">
        <f t="shared" si="6"/>
        <v>0</v>
      </c>
      <c r="P27" s="164">
        <f t="shared" si="6"/>
        <v>0</v>
      </c>
      <c r="Q27" s="164">
        <f t="shared" si="6"/>
        <v>0</v>
      </c>
      <c r="R27" s="164">
        <f t="shared" si="6"/>
        <v>0</v>
      </c>
      <c r="S27" s="164">
        <f t="shared" si="6"/>
        <v>0</v>
      </c>
      <c r="T27" s="164">
        <f t="shared" si="6"/>
        <v>0</v>
      </c>
      <c r="U27" s="164">
        <f t="shared" si="6"/>
        <v>0</v>
      </c>
      <c r="V27" s="164">
        <f t="shared" si="6"/>
        <v>0</v>
      </c>
      <c r="W27" s="165">
        <f t="shared" si="6"/>
        <v>0</v>
      </c>
      <c r="X27" s="138"/>
      <c r="Y27" s="9"/>
    </row>
    <row r="28" spans="1:25" customFormat="1">
      <c r="A28" s="9"/>
      <c r="B28" s="82">
        <v>97</v>
      </c>
      <c r="C28" s="83" t="s">
        <v>77</v>
      </c>
      <c r="D28" s="79"/>
      <c r="E28" s="84"/>
      <c r="F28" s="34">
        <f>'Cenova nabidka CELKOVA'!F27</f>
        <v>0</v>
      </c>
      <c r="G28" s="34">
        <f>'Cenova nabidka CELKOVA'!G27</f>
        <v>1</v>
      </c>
      <c r="H28" s="34">
        <f t="shared" ref="H28:H29" si="7">100%-F28-G28</f>
        <v>0</v>
      </c>
      <c r="I28" s="230">
        <f>ROUND('NABIDKA DOPRAVCE'!J32,3)</f>
        <v>0</v>
      </c>
      <c r="J28" s="130"/>
      <c r="K28" s="152"/>
      <c r="L28" s="153">
        <f>$I28*L$33</f>
        <v>0</v>
      </c>
      <c r="M28" s="138"/>
      <c r="N28" s="154">
        <f t="shared" ref="N28:W30" si="8">$I28*N$33</f>
        <v>0</v>
      </c>
      <c r="O28" s="155">
        <f t="shared" si="8"/>
        <v>0</v>
      </c>
      <c r="P28" s="155">
        <f t="shared" si="8"/>
        <v>0</v>
      </c>
      <c r="Q28" s="155">
        <f t="shared" si="8"/>
        <v>0</v>
      </c>
      <c r="R28" s="155">
        <f t="shared" si="8"/>
        <v>0</v>
      </c>
      <c r="S28" s="155">
        <f t="shared" si="8"/>
        <v>0</v>
      </c>
      <c r="T28" s="155">
        <f t="shared" si="8"/>
        <v>0</v>
      </c>
      <c r="U28" s="155">
        <f t="shared" si="8"/>
        <v>0</v>
      </c>
      <c r="V28" s="155">
        <f t="shared" si="8"/>
        <v>0</v>
      </c>
      <c r="W28" s="156">
        <f t="shared" si="8"/>
        <v>0</v>
      </c>
      <c r="X28" s="138"/>
      <c r="Y28" s="9"/>
    </row>
    <row r="29" spans="1:25" customFormat="1">
      <c r="A29" s="9"/>
      <c r="B29" s="44">
        <v>98</v>
      </c>
      <c r="C29" s="46" t="s">
        <v>41</v>
      </c>
      <c r="D29" s="27"/>
      <c r="E29" s="47"/>
      <c r="F29" s="35">
        <f>'Cenova nabidka CELKOVA'!F28</f>
        <v>0</v>
      </c>
      <c r="G29" s="35">
        <f>'Cenova nabidka CELKOVA'!G28</f>
        <v>0</v>
      </c>
      <c r="H29" s="35">
        <f t="shared" si="7"/>
        <v>1</v>
      </c>
      <c r="I29" s="232">
        <f>ROUND('NABIDKA DOPRAVCE'!J33,3)</f>
        <v>0</v>
      </c>
      <c r="J29" s="130"/>
      <c r="K29" s="152"/>
      <c r="L29" s="153">
        <f>$I29*L$33</f>
        <v>0</v>
      </c>
      <c r="M29" s="138"/>
      <c r="N29" s="158">
        <f t="shared" si="8"/>
        <v>0</v>
      </c>
      <c r="O29" s="159">
        <f t="shared" si="8"/>
        <v>0</v>
      </c>
      <c r="P29" s="159">
        <f t="shared" si="8"/>
        <v>0</v>
      </c>
      <c r="Q29" s="159">
        <f t="shared" si="8"/>
        <v>0</v>
      </c>
      <c r="R29" s="159">
        <f t="shared" si="8"/>
        <v>0</v>
      </c>
      <c r="S29" s="159">
        <f t="shared" si="8"/>
        <v>0</v>
      </c>
      <c r="T29" s="159">
        <f t="shared" si="8"/>
        <v>0</v>
      </c>
      <c r="U29" s="159">
        <f t="shared" si="8"/>
        <v>0</v>
      </c>
      <c r="V29" s="159">
        <f t="shared" si="8"/>
        <v>0</v>
      </c>
      <c r="W29" s="160">
        <f t="shared" si="8"/>
        <v>0</v>
      </c>
      <c r="X29" s="138"/>
      <c r="Y29" s="9"/>
    </row>
    <row r="30" spans="1:25" customFormat="1" hidden="1">
      <c r="A30" s="9"/>
      <c r="B30" s="496">
        <v>99</v>
      </c>
      <c r="C30" s="497" t="s">
        <v>207</v>
      </c>
      <c r="D30" s="498"/>
      <c r="E30" s="499"/>
      <c r="F30" s="500">
        <f>'Cenova nabidka CELKOVA'!F29</f>
        <v>0</v>
      </c>
      <c r="G30" s="500">
        <f>'Cenova nabidka CELKOVA'!G29</f>
        <v>0</v>
      </c>
      <c r="H30" s="500">
        <f t="shared" ref="H30" si="9">100%-F30-G30</f>
        <v>1</v>
      </c>
      <c r="I30" s="502">
        <f>ROUND('NABIDKA DOPRAVCE'!J34,3)</f>
        <v>0</v>
      </c>
      <c r="J30" s="130"/>
      <c r="K30" s="152"/>
      <c r="L30" s="503">
        <f>$I30*L$33</f>
        <v>0</v>
      </c>
      <c r="M30" s="138"/>
      <c r="N30" s="504">
        <f t="shared" si="8"/>
        <v>0</v>
      </c>
      <c r="O30" s="505">
        <f t="shared" si="8"/>
        <v>0</v>
      </c>
      <c r="P30" s="505">
        <f t="shared" si="8"/>
        <v>0</v>
      </c>
      <c r="Q30" s="505">
        <f t="shared" si="8"/>
        <v>0</v>
      </c>
      <c r="R30" s="505">
        <f t="shared" si="8"/>
        <v>0</v>
      </c>
      <c r="S30" s="505">
        <f t="shared" si="8"/>
        <v>0</v>
      </c>
      <c r="T30" s="505">
        <f t="shared" si="8"/>
        <v>0</v>
      </c>
      <c r="U30" s="505">
        <f t="shared" si="8"/>
        <v>0</v>
      </c>
      <c r="V30" s="505">
        <f t="shared" si="8"/>
        <v>0</v>
      </c>
      <c r="W30" s="506">
        <f t="shared" si="8"/>
        <v>0</v>
      </c>
      <c r="X30" s="138"/>
      <c r="Y30" s="9"/>
    </row>
    <row r="31" spans="1:25" customFormat="1" ht="13.5" thickBot="1">
      <c r="A31" s="9"/>
      <c r="B31" s="45"/>
      <c r="C31" s="80" t="s">
        <v>43</v>
      </c>
      <c r="D31" s="28"/>
      <c r="E31" s="81"/>
      <c r="F31" s="320" t="str">
        <f>IF($I$31=0,"",(F27*$I$27+SUMPRODUCT(F28:F30,$I$28:$I$30))/$I$31)</f>
        <v/>
      </c>
      <c r="G31" s="320" t="str">
        <f t="shared" ref="G31:H31" si="10">IF($I$31=0,"",(G27*$I$27+SUMPRODUCT(G28:G30,$I$28:$I$30))/$I$31)</f>
        <v/>
      </c>
      <c r="H31" s="320" t="str">
        <f t="shared" si="10"/>
        <v/>
      </c>
      <c r="I31" s="229">
        <f>SUM(I27:I30)</f>
        <v>0</v>
      </c>
      <c r="J31" s="131"/>
      <c r="K31" s="161"/>
      <c r="L31" s="162">
        <f>SUM(L27:L30)</f>
        <v>0</v>
      </c>
      <c r="M31" s="138"/>
      <c r="N31" s="163">
        <f>SUM(N27:N30)</f>
        <v>0</v>
      </c>
      <c r="O31" s="164">
        <f t="shared" ref="O31:W31" si="11">SUM(O27:O30)</f>
        <v>0</v>
      </c>
      <c r="P31" s="164">
        <f t="shared" si="11"/>
        <v>0</v>
      </c>
      <c r="Q31" s="164">
        <f t="shared" si="11"/>
        <v>0</v>
      </c>
      <c r="R31" s="164">
        <f t="shared" si="11"/>
        <v>0</v>
      </c>
      <c r="S31" s="164">
        <f t="shared" si="11"/>
        <v>0</v>
      </c>
      <c r="T31" s="164">
        <f t="shared" si="11"/>
        <v>0</v>
      </c>
      <c r="U31" s="164">
        <f t="shared" si="11"/>
        <v>0</v>
      </c>
      <c r="V31" s="164">
        <f t="shared" si="11"/>
        <v>0</v>
      </c>
      <c r="W31" s="165">
        <f t="shared" si="11"/>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hodnoceni'!D24:M24)</f>
        <v>2014548</v>
      </c>
      <c r="M33" s="138"/>
      <c r="N33" s="167">
        <f>'Technicke hodnoceni'!D$24*PP</f>
        <v>2014548</v>
      </c>
      <c r="O33" s="167">
        <f>'Technicke hodnoceni'!E$24*PP</f>
        <v>2014548</v>
      </c>
      <c r="P33" s="167">
        <f>'Technicke hodnoceni'!F$24*PP</f>
        <v>2014548</v>
      </c>
      <c r="Q33" s="167">
        <f>'Technicke hodnoceni'!G$24*PP</f>
        <v>2014548</v>
      </c>
      <c r="R33" s="167">
        <f>'Technicke hodnoceni'!H$24*PP</f>
        <v>2014548</v>
      </c>
      <c r="S33" s="167">
        <f>'Technicke hodnoceni'!I$24*PP</f>
        <v>2014548</v>
      </c>
      <c r="T33" s="167">
        <f>'Technicke hodnoceni'!J$24*PP</f>
        <v>2014548</v>
      </c>
      <c r="U33" s="167">
        <f>'Technicke hodnoceni'!K$24*PP</f>
        <v>2014548</v>
      </c>
      <c r="V33" s="167">
        <f>'Technicke hodnoceni'!L$24*PP</f>
        <v>2014548</v>
      </c>
      <c r="W33" s="167">
        <f>'Technicke hodnoceni'!M$24*PP</f>
        <v>2014548</v>
      </c>
      <c r="X33" s="138"/>
      <c r="Y33" s="9"/>
    </row>
    <row r="34" spans="1:2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c r="A37" s="9"/>
      <c r="B37" s="9"/>
      <c r="C37" s="9"/>
      <c r="D37" s="9"/>
      <c r="E37" s="9"/>
      <c r="F37" s="29"/>
      <c r="G37" s="29"/>
      <c r="H37" s="29"/>
      <c r="I37" s="9"/>
      <c r="J37" s="53"/>
      <c r="K37" s="53"/>
      <c r="L37" s="9"/>
      <c r="M37" s="9"/>
      <c r="N37" s="9"/>
      <c r="O37" s="9"/>
      <c r="P37" s="9"/>
      <c r="Q37" s="9"/>
      <c r="R37" s="9"/>
      <c r="S37" s="9"/>
      <c r="T37" s="9"/>
      <c r="U37" s="9"/>
      <c r="V37" s="9"/>
      <c r="W37" s="9"/>
      <c r="X37" s="9"/>
      <c r="Y37" s="9"/>
    </row>
    <row r="38" spans="1:25" hidden="1"/>
  </sheetData>
  <sheetProtection algorithmName="SHA-512" hashValue="z/lawB8qaYkD0TYYOasMuRriSGQVwougnju7fsKEEAh8Cu+8DVaSW8urYD7WTJ8JOoJ67MInHg7M86rbBhgMYw==" saltValue="06YF/3SDeWc5O1PJnEnFq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OBJEDNATELE'!#REF!</xm:f>
            <x14:dxf>
              <fill>
                <patternFill>
                  <bgColor rgb="FFFF0000"/>
                </patternFill>
              </fill>
            </x14:dxf>
          </x14:cfRule>
          <xm:sqref>I7:I31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tabColor rgb="FF97C1FF"/>
  </sheetPr>
  <dimension ref="A1:Z37"/>
  <sheetViews>
    <sheetView zoomScaleNormal="100" zoomScaleSheetLayoutView="70" workbookViewId="0"/>
  </sheetViews>
  <sheetFormatPr defaultColWidth="0" defaultRowHeight="0" customHeight="1" zeroHeight="1"/>
  <cols>
    <col min="1" max="1" width="4.7109375" style="8" customWidth="1"/>
    <col min="2" max="2" width="6.7109375" style="8" customWidth="1"/>
    <col min="3" max="3" width="27.5703125" style="8" bestFit="1" customWidth="1"/>
    <col min="4" max="4" width="6.7109375" style="8" customWidth="1"/>
    <col min="5" max="5" width="18.85546875" style="8" customWidth="1"/>
    <col min="6" max="8" width="10.7109375" style="39" customWidth="1"/>
    <col min="9" max="9" width="14.7109375" style="8" customWidth="1"/>
    <col min="10" max="11" width="4.7109375" style="132" customWidth="1"/>
    <col min="12" max="12" width="16.7109375" style="8" customWidth="1"/>
    <col min="13" max="13" width="4.5703125" style="8" customWidth="1"/>
    <col min="14" max="23" width="16.7109375" style="8" customWidth="1"/>
    <col min="24" max="25" width="4.7109375" style="8" customWidth="1"/>
    <col min="26" max="26" width="0" style="8" hidden="1" customWidth="1"/>
    <col min="27" max="16384" width="9.140625" style="8" hidden="1"/>
  </cols>
  <sheetData>
    <row r="1" spans="1:25" customFormat="1" ht="12.75">
      <c r="A1" s="9"/>
      <c r="B1" s="9"/>
      <c r="C1" s="9"/>
      <c r="D1" s="9"/>
      <c r="E1" s="9"/>
      <c r="F1" s="29"/>
      <c r="G1" s="29"/>
      <c r="H1" s="29"/>
      <c r="I1" s="9"/>
      <c r="J1" s="53"/>
      <c r="K1" s="53"/>
      <c r="L1" s="9"/>
      <c r="M1" s="9"/>
      <c r="N1" s="9"/>
      <c r="O1" s="9"/>
      <c r="P1" s="9"/>
      <c r="Q1" s="9"/>
      <c r="R1" s="9"/>
      <c r="S1" s="9"/>
      <c r="T1" s="9"/>
      <c r="U1" s="9"/>
      <c r="V1" s="9"/>
      <c r="W1" s="9"/>
      <c r="X1" s="9"/>
      <c r="Y1" s="9"/>
    </row>
    <row r="2" spans="1:25" customFormat="1" ht="12.75">
      <c r="A2" s="9"/>
      <c r="B2" s="10" t="s">
        <v>97</v>
      </c>
      <c r="C2" s="9"/>
      <c r="D2" s="10" t="s">
        <v>238</v>
      </c>
      <c r="E2" s="9"/>
      <c r="F2" s="29"/>
      <c r="G2" s="29"/>
      <c r="H2" s="29"/>
      <c r="I2" s="9"/>
      <c r="J2" s="53"/>
      <c r="K2" s="137"/>
      <c r="L2" s="138"/>
      <c r="M2" s="138"/>
      <c r="N2" s="138"/>
      <c r="O2" s="138"/>
      <c r="P2" s="138"/>
      <c r="Q2" s="138"/>
      <c r="R2" s="138"/>
      <c r="S2" s="138"/>
      <c r="T2" s="138"/>
      <c r="U2" s="138"/>
      <c r="V2" s="138"/>
      <c r="W2" s="138"/>
      <c r="X2" s="138"/>
      <c r="Y2" s="9"/>
    </row>
    <row r="3" spans="1:25" customFormat="1" ht="12.75">
      <c r="A3" s="9"/>
      <c r="B3" s="9"/>
      <c r="C3" s="9"/>
      <c r="D3" s="9"/>
      <c r="E3" s="9"/>
      <c r="F3" s="29"/>
      <c r="G3" s="29"/>
      <c r="H3" s="29"/>
      <c r="I3" s="9"/>
      <c r="J3" s="53"/>
      <c r="K3" s="137"/>
      <c r="L3" s="139" t="s">
        <v>113</v>
      </c>
      <c r="M3" s="138"/>
      <c r="N3" s="138"/>
      <c r="O3" s="138"/>
      <c r="P3" s="138"/>
      <c r="Q3" s="138"/>
      <c r="R3" s="138"/>
      <c r="S3" s="138"/>
      <c r="T3" s="138"/>
      <c r="U3" s="138"/>
      <c r="V3" s="138"/>
      <c r="W3" s="138"/>
      <c r="X3" s="138"/>
      <c r="Y3" s="9"/>
    </row>
    <row r="4" spans="1:25" customFormat="1" ht="13.5" thickBot="1">
      <c r="A4" s="9"/>
      <c r="B4" s="9"/>
      <c r="C4" s="9"/>
      <c r="D4" s="9"/>
      <c r="E4" s="9"/>
      <c r="F4" s="29"/>
      <c r="G4" s="29"/>
      <c r="H4" s="29"/>
      <c r="I4" s="9"/>
      <c r="J4" s="53"/>
      <c r="K4" s="137"/>
      <c r="L4" s="138"/>
      <c r="M4" s="138"/>
      <c r="N4" s="138"/>
      <c r="O4" s="138"/>
      <c r="P4" s="138"/>
      <c r="Q4" s="138"/>
      <c r="R4" s="138"/>
      <c r="S4" s="138"/>
      <c r="T4" s="138"/>
      <c r="U4" s="138"/>
      <c r="V4" s="138"/>
      <c r="W4" s="138"/>
      <c r="X4" s="138"/>
      <c r="Y4" s="9"/>
    </row>
    <row r="5" spans="1:25" s="7" customFormat="1" ht="38.25" customHeight="1">
      <c r="A5" s="11"/>
      <c r="B5" s="12" t="s">
        <v>32</v>
      </c>
      <c r="C5" s="13" t="s">
        <v>33</v>
      </c>
      <c r="D5" s="13" t="s">
        <v>35</v>
      </c>
      <c r="E5" s="13" t="s">
        <v>34</v>
      </c>
      <c r="F5" s="31" t="s">
        <v>213</v>
      </c>
      <c r="G5" s="31" t="s">
        <v>95</v>
      </c>
      <c r="H5" s="31" t="s">
        <v>96</v>
      </c>
      <c r="I5" s="133" t="s">
        <v>180</v>
      </c>
      <c r="J5" s="134"/>
      <c r="K5" s="140"/>
      <c r="L5" s="141" t="s">
        <v>114</v>
      </c>
      <c r="M5" s="138"/>
      <c r="N5" s="142" t="str">
        <f>"Dopravní rok "&amp;'Technicke hodnoceni'!D19</f>
        <v>Dopravní rok 1</v>
      </c>
      <c r="O5" s="143" t="str">
        <f>"Dopravní rok "&amp;'Technicke hodnoceni'!E19</f>
        <v>Dopravní rok 2</v>
      </c>
      <c r="P5" s="143" t="str">
        <f>"Dopravní rok "&amp;'Technicke hodnoceni'!F19</f>
        <v>Dopravní rok 3</v>
      </c>
      <c r="Q5" s="143" t="str">
        <f>"Dopravní rok "&amp;'Technicke hodnoceni'!G19</f>
        <v>Dopravní rok 4</v>
      </c>
      <c r="R5" s="143" t="str">
        <f>"Dopravní rok "&amp;'Technicke hodnoceni'!H19</f>
        <v>Dopravní rok 5</v>
      </c>
      <c r="S5" s="143" t="str">
        <f>"Dopravní rok "&amp;'Technicke hodnoceni'!I19</f>
        <v>Dopravní rok 6</v>
      </c>
      <c r="T5" s="143" t="str">
        <f>"Dopravní rok "&amp;'Technicke hodnoceni'!J19</f>
        <v>Dopravní rok 7</v>
      </c>
      <c r="U5" s="143" t="str">
        <f>"Dopravní rok "&amp;'Technicke hodnoceni'!K19</f>
        <v>Dopravní rok 8</v>
      </c>
      <c r="V5" s="143" t="str">
        <f>"Dopravní rok "&amp;'Technicke hodnoceni'!L19</f>
        <v>Dopravní rok 9</v>
      </c>
      <c r="W5" s="144" t="str">
        <f>"Dopravní rok "&amp;'Technicke hodnoceni'!M19</f>
        <v>Dopravní rok 10</v>
      </c>
      <c r="X5" s="145"/>
      <c r="Y5" s="11"/>
    </row>
    <row r="6" spans="1:25" s="43" customFormat="1" ht="13.5" thickBot="1">
      <c r="A6" s="40"/>
      <c r="B6" s="41"/>
      <c r="C6" s="33"/>
      <c r="D6" s="33"/>
      <c r="E6" s="33"/>
      <c r="F6" s="33" t="s">
        <v>36</v>
      </c>
      <c r="G6" s="33" t="s">
        <v>36</v>
      </c>
      <c r="H6" s="33" t="s">
        <v>36</v>
      </c>
      <c r="I6" s="42" t="s">
        <v>31</v>
      </c>
      <c r="J6" s="129"/>
      <c r="K6" s="146"/>
      <c r="L6" s="147" t="s">
        <v>29</v>
      </c>
      <c r="M6" s="138"/>
      <c r="N6" s="148" t="s">
        <v>29</v>
      </c>
      <c r="O6" s="149" t="s">
        <v>29</v>
      </c>
      <c r="P6" s="149" t="s">
        <v>29</v>
      </c>
      <c r="Q6" s="149" t="s">
        <v>29</v>
      </c>
      <c r="R6" s="149" t="s">
        <v>29</v>
      </c>
      <c r="S6" s="149" t="s">
        <v>29</v>
      </c>
      <c r="T6" s="149" t="s">
        <v>29</v>
      </c>
      <c r="U6" s="149" t="s">
        <v>29</v>
      </c>
      <c r="V6" s="149" t="s">
        <v>29</v>
      </c>
      <c r="W6" s="150" t="s">
        <v>29</v>
      </c>
      <c r="X6" s="151"/>
      <c r="Y6" s="40"/>
    </row>
    <row r="7" spans="1:25" customFormat="1" ht="13.5" thickTop="1">
      <c r="A7" s="9"/>
      <c r="B7" s="14">
        <v>11</v>
      </c>
      <c r="C7" s="15" t="s">
        <v>110</v>
      </c>
      <c r="D7" s="16" t="s">
        <v>19</v>
      </c>
      <c r="E7" s="17" t="s">
        <v>108</v>
      </c>
      <c r="F7" s="109"/>
      <c r="G7" s="109"/>
      <c r="H7" s="109"/>
      <c r="I7" s="228"/>
      <c r="J7" s="130"/>
      <c r="K7" s="152"/>
      <c r="L7" s="193"/>
      <c r="M7" s="138"/>
      <c r="N7" s="170"/>
      <c r="O7" s="171"/>
      <c r="P7" s="171"/>
      <c r="Q7" s="171"/>
      <c r="R7" s="171"/>
      <c r="S7" s="171"/>
      <c r="T7" s="171"/>
      <c r="U7" s="171"/>
      <c r="V7" s="171"/>
      <c r="W7" s="172"/>
      <c r="X7" s="138"/>
      <c r="Y7" s="9"/>
    </row>
    <row r="8" spans="1:25" customFormat="1" ht="12.75">
      <c r="A8" s="9"/>
      <c r="B8" s="18"/>
      <c r="C8" s="19"/>
      <c r="D8" s="20" t="s">
        <v>20</v>
      </c>
      <c r="E8" s="21" t="s">
        <v>238</v>
      </c>
      <c r="F8" s="34">
        <f>'Cenova nabidka CELKOVA'!F7</f>
        <v>0</v>
      </c>
      <c r="G8" s="34">
        <f>'Cenova nabidka CELKOVA'!G7</f>
        <v>1</v>
      </c>
      <c r="H8" s="34">
        <f>100%-F8-G8</f>
        <v>0</v>
      </c>
      <c r="I8" s="230">
        <f>IF(L33=0,0,L8/L33)</f>
        <v>0</v>
      </c>
      <c r="J8" s="130"/>
      <c r="K8" s="152"/>
      <c r="L8" s="157">
        <f>AVERAGE(N8:W8)</f>
        <v>0</v>
      </c>
      <c r="M8" s="138"/>
      <c r="N8" s="154">
        <f>ROUND('NABIDKA DOPRAVCE'!$K$12,3)*N$33</f>
        <v>0</v>
      </c>
      <c r="O8" s="155">
        <f>ROUND('NABIDKA DOPRAVCE'!$K$12,3)*O$33</f>
        <v>0</v>
      </c>
      <c r="P8" s="155">
        <f>ROUND('NABIDKA DOPRAVCE'!$K$12,3)*P$33</f>
        <v>0</v>
      </c>
      <c r="Q8" s="155">
        <f>ROUND('NABIDKA DOPRAVCE'!$K$12,3)*Q$33</f>
        <v>0</v>
      </c>
      <c r="R8" s="155">
        <f>ROUND('NABIDKA DOPRAVCE'!$K$12,3)*R$33</f>
        <v>0</v>
      </c>
      <c r="S8" s="155">
        <f>ROUND('NABIDKA DOPRAVCE'!$K$12,3)*S$33</f>
        <v>0</v>
      </c>
      <c r="T8" s="155">
        <f>ROUND('NABIDKA DOPRAVCE'!$K$12,3)*T$33</f>
        <v>0</v>
      </c>
      <c r="U8" s="155">
        <f>ROUND('NABIDKA DOPRAVCE'!$K$12,3)*U$33</f>
        <v>0</v>
      </c>
      <c r="V8" s="155">
        <f>ROUND('NABIDKA DOPRAVCE'!$K$12,3)*V$33</f>
        <v>0</v>
      </c>
      <c r="W8" s="156">
        <f>ROUND('NABIDKA DOPRAVCE'!$K$12,3)*W$33</f>
        <v>0</v>
      </c>
      <c r="X8" s="138"/>
      <c r="Y8" s="9"/>
    </row>
    <row r="9" spans="1:25" customFormat="1" ht="12.75">
      <c r="A9" s="9"/>
      <c r="B9" s="22"/>
      <c r="C9" s="17"/>
      <c r="D9" s="20" t="s">
        <v>21</v>
      </c>
      <c r="E9" s="21" t="s">
        <v>22</v>
      </c>
      <c r="F9" s="34">
        <f>'Cenova nabidka CELKOVA'!F8</f>
        <v>0</v>
      </c>
      <c r="G9" s="34">
        <f>'Cenova nabidka CELKOVA'!G8</f>
        <v>1</v>
      </c>
      <c r="H9" s="34">
        <f t="shared" ref="H9:H26" si="0">100%-F9-G9</f>
        <v>0</v>
      </c>
      <c r="I9" s="232">
        <f>ROUND('NABIDKA DOPRAVCE'!K13,3)</f>
        <v>0</v>
      </c>
      <c r="J9" s="130"/>
      <c r="K9" s="152"/>
      <c r="L9" s="153">
        <f t="shared" ref="L9:L26" si="1">$I9*L$33</f>
        <v>0</v>
      </c>
      <c r="M9" s="138"/>
      <c r="N9" s="154">
        <f t="shared" ref="N9:W18" si="2">$I9*N$33</f>
        <v>0</v>
      </c>
      <c r="O9" s="155">
        <f t="shared" si="2"/>
        <v>0</v>
      </c>
      <c r="P9" s="155">
        <f t="shared" si="2"/>
        <v>0</v>
      </c>
      <c r="Q9" s="155">
        <f t="shared" si="2"/>
        <v>0</v>
      </c>
      <c r="R9" s="155">
        <f t="shared" si="2"/>
        <v>0</v>
      </c>
      <c r="S9" s="155">
        <f t="shared" si="2"/>
        <v>0</v>
      </c>
      <c r="T9" s="155">
        <f t="shared" si="2"/>
        <v>0</v>
      </c>
      <c r="U9" s="155">
        <f t="shared" si="2"/>
        <v>0</v>
      </c>
      <c r="V9" s="155">
        <f t="shared" si="2"/>
        <v>0</v>
      </c>
      <c r="W9" s="156">
        <f t="shared" si="2"/>
        <v>0</v>
      </c>
      <c r="X9" s="138"/>
      <c r="Y9" s="9"/>
    </row>
    <row r="10" spans="1:25" customFormat="1" ht="12.75">
      <c r="A10" s="9"/>
      <c r="B10" s="23">
        <v>12</v>
      </c>
      <c r="C10" s="46" t="s">
        <v>5</v>
      </c>
      <c r="D10" s="48"/>
      <c r="E10" s="47"/>
      <c r="F10" s="34">
        <f>'Cenova nabidka CELKOVA'!F9</f>
        <v>0</v>
      </c>
      <c r="G10" s="34">
        <f>'Cenova nabidka CELKOVA'!G9</f>
        <v>0</v>
      </c>
      <c r="H10" s="34">
        <f t="shared" si="0"/>
        <v>1</v>
      </c>
      <c r="I10" s="232">
        <f>ROUND('NABIDKA DOPRAVCE'!K14,3)</f>
        <v>0</v>
      </c>
      <c r="J10" s="130"/>
      <c r="K10" s="152"/>
      <c r="L10" s="153">
        <f t="shared" si="1"/>
        <v>0</v>
      </c>
      <c r="M10" s="138"/>
      <c r="N10" s="154">
        <f t="shared" si="2"/>
        <v>0</v>
      </c>
      <c r="O10" s="155">
        <f t="shared" si="2"/>
        <v>0</v>
      </c>
      <c r="P10" s="155">
        <f t="shared" si="2"/>
        <v>0</v>
      </c>
      <c r="Q10" s="155">
        <f t="shared" si="2"/>
        <v>0</v>
      </c>
      <c r="R10" s="155">
        <f t="shared" si="2"/>
        <v>0</v>
      </c>
      <c r="S10" s="155">
        <f t="shared" si="2"/>
        <v>0</v>
      </c>
      <c r="T10" s="155">
        <f t="shared" si="2"/>
        <v>0</v>
      </c>
      <c r="U10" s="155">
        <f t="shared" si="2"/>
        <v>0</v>
      </c>
      <c r="V10" s="155">
        <f t="shared" si="2"/>
        <v>0</v>
      </c>
      <c r="W10" s="156">
        <f t="shared" si="2"/>
        <v>0</v>
      </c>
      <c r="X10" s="138"/>
      <c r="Y10" s="9"/>
    </row>
    <row r="11" spans="1:25" customFormat="1" ht="12.75">
      <c r="A11" s="9"/>
      <c r="B11" s="23">
        <v>13</v>
      </c>
      <c r="C11" s="46" t="s">
        <v>6</v>
      </c>
      <c r="D11" s="48"/>
      <c r="E11" s="47"/>
      <c r="F11" s="35">
        <f>'Cenova nabidka CELKOVA'!F10</f>
        <v>0</v>
      </c>
      <c r="G11" s="35">
        <f>'Cenova nabidka CELKOVA'!G10</f>
        <v>0</v>
      </c>
      <c r="H11" s="35">
        <f t="shared" si="0"/>
        <v>1</v>
      </c>
      <c r="I11" s="232">
        <f>ROUND('NABIDKA DOPRAVCE'!K15,3)</f>
        <v>0</v>
      </c>
      <c r="J11" s="130"/>
      <c r="K11" s="152"/>
      <c r="L11" s="153">
        <f t="shared" si="1"/>
        <v>0</v>
      </c>
      <c r="M11" s="138"/>
      <c r="N11" s="158">
        <f t="shared" si="2"/>
        <v>0</v>
      </c>
      <c r="O11" s="159">
        <f t="shared" si="2"/>
        <v>0</v>
      </c>
      <c r="P11" s="159">
        <f t="shared" si="2"/>
        <v>0</v>
      </c>
      <c r="Q11" s="159">
        <f t="shared" si="2"/>
        <v>0</v>
      </c>
      <c r="R11" s="159">
        <f t="shared" si="2"/>
        <v>0</v>
      </c>
      <c r="S11" s="159">
        <f t="shared" si="2"/>
        <v>0</v>
      </c>
      <c r="T11" s="159">
        <f t="shared" si="2"/>
        <v>0</v>
      </c>
      <c r="U11" s="159">
        <f t="shared" si="2"/>
        <v>0</v>
      </c>
      <c r="V11" s="159">
        <f t="shared" si="2"/>
        <v>0</v>
      </c>
      <c r="W11" s="160">
        <f t="shared" si="2"/>
        <v>0</v>
      </c>
      <c r="X11" s="138"/>
      <c r="Y11" s="9"/>
    </row>
    <row r="12" spans="1:25" customFormat="1" ht="12.75">
      <c r="A12" s="9"/>
      <c r="B12" s="24">
        <v>14</v>
      </c>
      <c r="C12" s="25" t="s">
        <v>7</v>
      </c>
      <c r="D12" s="20" t="s">
        <v>25</v>
      </c>
      <c r="E12" s="21" t="s">
        <v>23</v>
      </c>
      <c r="F12" s="35">
        <f>'Cenova nabidka CELKOVA'!F11</f>
        <v>0</v>
      </c>
      <c r="G12" s="35">
        <f>'Cenova nabidka CELKOVA'!G11</f>
        <v>1</v>
      </c>
      <c r="H12" s="35">
        <f t="shared" si="0"/>
        <v>0</v>
      </c>
      <c r="I12" s="232">
        <f>ROUND('NABIDKA DOPRAVCE'!K16,3)</f>
        <v>0</v>
      </c>
      <c r="J12" s="130"/>
      <c r="K12" s="152"/>
      <c r="L12" s="153">
        <f t="shared" si="1"/>
        <v>0</v>
      </c>
      <c r="M12" s="138"/>
      <c r="N12" s="158">
        <f t="shared" si="2"/>
        <v>0</v>
      </c>
      <c r="O12" s="159">
        <f t="shared" si="2"/>
        <v>0</v>
      </c>
      <c r="P12" s="159">
        <f t="shared" si="2"/>
        <v>0</v>
      </c>
      <c r="Q12" s="159">
        <f t="shared" si="2"/>
        <v>0</v>
      </c>
      <c r="R12" s="159">
        <f t="shared" si="2"/>
        <v>0</v>
      </c>
      <c r="S12" s="159">
        <f t="shared" si="2"/>
        <v>0</v>
      </c>
      <c r="T12" s="159">
        <f t="shared" si="2"/>
        <v>0</v>
      </c>
      <c r="U12" s="159">
        <f t="shared" si="2"/>
        <v>0</v>
      </c>
      <c r="V12" s="159">
        <f t="shared" si="2"/>
        <v>0</v>
      </c>
      <c r="W12" s="160">
        <f t="shared" si="2"/>
        <v>0</v>
      </c>
      <c r="X12" s="138"/>
      <c r="Y12" s="9"/>
    </row>
    <row r="13" spans="1:25" customFormat="1" ht="12.75">
      <c r="A13" s="9"/>
      <c r="B13" s="22"/>
      <c r="C13" s="17"/>
      <c r="D13" s="20" t="s">
        <v>26</v>
      </c>
      <c r="E13" s="21" t="s">
        <v>22</v>
      </c>
      <c r="F13" s="35">
        <f>'Cenova nabidka CELKOVA'!F12</f>
        <v>0</v>
      </c>
      <c r="G13" s="35">
        <f>'Cenova nabidka CELKOVA'!G12</f>
        <v>0</v>
      </c>
      <c r="H13" s="35">
        <f t="shared" si="0"/>
        <v>1</v>
      </c>
      <c r="I13" s="232">
        <f>ROUND('NABIDKA DOPRAVCE'!K17,3)</f>
        <v>0</v>
      </c>
      <c r="J13" s="130"/>
      <c r="K13" s="152"/>
      <c r="L13" s="153">
        <f t="shared" si="1"/>
        <v>0</v>
      </c>
      <c r="M13" s="138"/>
      <c r="N13" s="158">
        <f t="shared" si="2"/>
        <v>0</v>
      </c>
      <c r="O13" s="159">
        <f t="shared" si="2"/>
        <v>0</v>
      </c>
      <c r="P13" s="159">
        <f t="shared" si="2"/>
        <v>0</v>
      </c>
      <c r="Q13" s="159">
        <f t="shared" si="2"/>
        <v>0</v>
      </c>
      <c r="R13" s="159">
        <f t="shared" si="2"/>
        <v>0</v>
      </c>
      <c r="S13" s="159">
        <f t="shared" si="2"/>
        <v>0</v>
      </c>
      <c r="T13" s="159">
        <f t="shared" si="2"/>
        <v>0</v>
      </c>
      <c r="U13" s="159">
        <f t="shared" si="2"/>
        <v>0</v>
      </c>
      <c r="V13" s="159">
        <f t="shared" si="2"/>
        <v>0</v>
      </c>
      <c r="W13" s="160">
        <f t="shared" si="2"/>
        <v>0</v>
      </c>
      <c r="X13" s="138"/>
      <c r="Y13" s="9"/>
    </row>
    <row r="14" spans="1:25" customFormat="1" ht="12.75">
      <c r="A14" s="9"/>
      <c r="B14" s="23">
        <v>15</v>
      </c>
      <c r="C14" s="46" t="s">
        <v>39</v>
      </c>
      <c r="D14" s="48"/>
      <c r="E14" s="47"/>
      <c r="F14" s="35">
        <f>'Cenova nabidka CELKOVA'!F13</f>
        <v>0</v>
      </c>
      <c r="G14" s="35">
        <f>'Cenova nabidka CELKOVA'!G13</f>
        <v>1</v>
      </c>
      <c r="H14" s="35">
        <f t="shared" si="0"/>
        <v>0</v>
      </c>
      <c r="I14" s="232">
        <f>ROUND('NABIDKA DOPRAVCE'!K18,3)</f>
        <v>0</v>
      </c>
      <c r="J14" s="130"/>
      <c r="K14" s="152"/>
      <c r="L14" s="153">
        <f t="shared" si="1"/>
        <v>0</v>
      </c>
      <c r="M14" s="138"/>
      <c r="N14" s="158">
        <f t="shared" si="2"/>
        <v>0</v>
      </c>
      <c r="O14" s="159">
        <f t="shared" si="2"/>
        <v>0</v>
      </c>
      <c r="P14" s="159">
        <f t="shared" si="2"/>
        <v>0</v>
      </c>
      <c r="Q14" s="159">
        <f t="shared" si="2"/>
        <v>0</v>
      </c>
      <c r="R14" s="159">
        <f t="shared" si="2"/>
        <v>0</v>
      </c>
      <c r="S14" s="159">
        <f t="shared" si="2"/>
        <v>0</v>
      </c>
      <c r="T14" s="159">
        <f t="shared" si="2"/>
        <v>0</v>
      </c>
      <c r="U14" s="159">
        <f t="shared" si="2"/>
        <v>0</v>
      </c>
      <c r="V14" s="159">
        <f t="shared" si="2"/>
        <v>0</v>
      </c>
      <c r="W14" s="160">
        <f t="shared" si="2"/>
        <v>0</v>
      </c>
      <c r="X14" s="138"/>
      <c r="Y14" s="9"/>
    </row>
    <row r="15" spans="1:25" customFormat="1" ht="12.75">
      <c r="A15" s="9"/>
      <c r="B15" s="24">
        <v>16</v>
      </c>
      <c r="C15" s="25" t="s">
        <v>8</v>
      </c>
      <c r="D15" s="20" t="s">
        <v>27</v>
      </c>
      <c r="E15" s="21" t="s">
        <v>24</v>
      </c>
      <c r="F15" s="34">
        <f>'Cenova nabidka CELKOVA'!F14</f>
        <v>0</v>
      </c>
      <c r="G15" s="34">
        <f>'Cenova nabidka CELKOVA'!G14</f>
        <v>1</v>
      </c>
      <c r="H15" s="34">
        <f t="shared" si="0"/>
        <v>0</v>
      </c>
      <c r="I15" s="232">
        <f>ROUND('NABIDKA DOPRAVCE'!K19,3)</f>
        <v>0</v>
      </c>
      <c r="J15" s="130"/>
      <c r="K15" s="152"/>
      <c r="L15" s="153">
        <f t="shared" si="1"/>
        <v>0</v>
      </c>
      <c r="M15" s="138"/>
      <c r="N15" s="154">
        <f t="shared" si="2"/>
        <v>0</v>
      </c>
      <c r="O15" s="155">
        <f t="shared" si="2"/>
        <v>0</v>
      </c>
      <c r="P15" s="155">
        <f t="shared" si="2"/>
        <v>0</v>
      </c>
      <c r="Q15" s="155">
        <f t="shared" si="2"/>
        <v>0</v>
      </c>
      <c r="R15" s="155">
        <f t="shared" si="2"/>
        <v>0</v>
      </c>
      <c r="S15" s="155">
        <f t="shared" si="2"/>
        <v>0</v>
      </c>
      <c r="T15" s="155">
        <f t="shared" si="2"/>
        <v>0</v>
      </c>
      <c r="U15" s="155">
        <f t="shared" si="2"/>
        <v>0</v>
      </c>
      <c r="V15" s="155">
        <f t="shared" si="2"/>
        <v>0</v>
      </c>
      <c r="W15" s="156">
        <f t="shared" si="2"/>
        <v>0</v>
      </c>
      <c r="X15" s="138"/>
      <c r="Y15" s="9"/>
    </row>
    <row r="16" spans="1:25" customFormat="1" ht="12.75">
      <c r="A16" s="9"/>
      <c r="B16" s="18"/>
      <c r="C16" s="19"/>
      <c r="D16" s="20" t="s">
        <v>28</v>
      </c>
      <c r="E16" s="21" t="s">
        <v>22</v>
      </c>
      <c r="F16" s="35">
        <f>'Cenova nabidka CELKOVA'!F15</f>
        <v>0</v>
      </c>
      <c r="G16" s="35">
        <f>'Cenova nabidka CELKOVA'!G15</f>
        <v>0</v>
      </c>
      <c r="H16" s="35">
        <f t="shared" si="0"/>
        <v>1</v>
      </c>
      <c r="I16" s="232">
        <f>ROUND('NABIDKA DOPRAVCE'!K20,3)</f>
        <v>0</v>
      </c>
      <c r="J16" s="130"/>
      <c r="K16" s="152"/>
      <c r="L16" s="153">
        <f t="shared" si="1"/>
        <v>0</v>
      </c>
      <c r="M16" s="138"/>
      <c r="N16" s="158">
        <f t="shared" si="2"/>
        <v>0</v>
      </c>
      <c r="O16" s="159">
        <f t="shared" si="2"/>
        <v>0</v>
      </c>
      <c r="P16" s="159">
        <f t="shared" si="2"/>
        <v>0</v>
      </c>
      <c r="Q16" s="159">
        <f t="shared" si="2"/>
        <v>0</v>
      </c>
      <c r="R16" s="159">
        <f t="shared" si="2"/>
        <v>0</v>
      </c>
      <c r="S16" s="159">
        <f t="shared" si="2"/>
        <v>0</v>
      </c>
      <c r="T16" s="159">
        <f t="shared" si="2"/>
        <v>0</v>
      </c>
      <c r="U16" s="159">
        <f t="shared" si="2"/>
        <v>0</v>
      </c>
      <c r="V16" s="159">
        <f t="shared" si="2"/>
        <v>0</v>
      </c>
      <c r="W16" s="160">
        <f t="shared" si="2"/>
        <v>0</v>
      </c>
      <c r="X16" s="138"/>
      <c r="Y16" s="9"/>
    </row>
    <row r="17" spans="1:25" customFormat="1" ht="12.75">
      <c r="A17" s="9"/>
      <c r="B17" s="22">
        <v>17</v>
      </c>
      <c r="C17" s="17" t="s">
        <v>9</v>
      </c>
      <c r="D17" s="20" t="s">
        <v>37</v>
      </c>
      <c r="E17" s="21" t="s">
        <v>24</v>
      </c>
      <c r="F17" s="35">
        <f>'Cenova nabidka CELKOVA'!F16</f>
        <v>0</v>
      </c>
      <c r="G17" s="35">
        <f>'Cenova nabidka CELKOVA'!G16</f>
        <v>1</v>
      </c>
      <c r="H17" s="35">
        <f t="shared" si="0"/>
        <v>0</v>
      </c>
      <c r="I17" s="232">
        <f>ROUND('NABIDKA DOPRAVCE'!K21,3)</f>
        <v>0</v>
      </c>
      <c r="J17" s="130"/>
      <c r="K17" s="152"/>
      <c r="L17" s="153">
        <f t="shared" si="1"/>
        <v>0</v>
      </c>
      <c r="M17" s="138"/>
      <c r="N17" s="158">
        <f t="shared" si="2"/>
        <v>0</v>
      </c>
      <c r="O17" s="159">
        <f t="shared" si="2"/>
        <v>0</v>
      </c>
      <c r="P17" s="159">
        <f t="shared" si="2"/>
        <v>0</v>
      </c>
      <c r="Q17" s="159">
        <f t="shared" si="2"/>
        <v>0</v>
      </c>
      <c r="R17" s="159">
        <f t="shared" si="2"/>
        <v>0</v>
      </c>
      <c r="S17" s="159">
        <f t="shared" si="2"/>
        <v>0</v>
      </c>
      <c r="T17" s="159">
        <f t="shared" si="2"/>
        <v>0</v>
      </c>
      <c r="U17" s="159">
        <f t="shared" si="2"/>
        <v>0</v>
      </c>
      <c r="V17" s="159">
        <f t="shared" si="2"/>
        <v>0</v>
      </c>
      <c r="W17" s="160">
        <f t="shared" si="2"/>
        <v>0</v>
      </c>
      <c r="X17" s="138"/>
      <c r="Y17" s="9"/>
    </row>
    <row r="18" spans="1:25" customFormat="1" ht="12.75">
      <c r="A18" s="9"/>
      <c r="B18" s="23"/>
      <c r="C18" s="21"/>
      <c r="D18" s="20" t="s">
        <v>38</v>
      </c>
      <c r="E18" s="21" t="s">
        <v>22</v>
      </c>
      <c r="F18" s="35">
        <f>'Cenova nabidka CELKOVA'!F17</f>
        <v>0</v>
      </c>
      <c r="G18" s="35">
        <f>'Cenova nabidka CELKOVA'!G17</f>
        <v>0</v>
      </c>
      <c r="H18" s="35">
        <f t="shared" si="0"/>
        <v>1</v>
      </c>
      <c r="I18" s="232">
        <f>ROUND('NABIDKA DOPRAVCE'!K22,3)</f>
        <v>0</v>
      </c>
      <c r="J18" s="130"/>
      <c r="K18" s="152"/>
      <c r="L18" s="153">
        <f t="shared" si="1"/>
        <v>0</v>
      </c>
      <c r="M18" s="138"/>
      <c r="N18" s="158">
        <f t="shared" si="2"/>
        <v>0</v>
      </c>
      <c r="O18" s="159">
        <f t="shared" si="2"/>
        <v>0</v>
      </c>
      <c r="P18" s="159">
        <f t="shared" si="2"/>
        <v>0</v>
      </c>
      <c r="Q18" s="159">
        <f t="shared" si="2"/>
        <v>0</v>
      </c>
      <c r="R18" s="159">
        <f t="shared" si="2"/>
        <v>0</v>
      </c>
      <c r="S18" s="159">
        <f t="shared" si="2"/>
        <v>0</v>
      </c>
      <c r="T18" s="159">
        <f t="shared" si="2"/>
        <v>0</v>
      </c>
      <c r="U18" s="159">
        <f t="shared" si="2"/>
        <v>0</v>
      </c>
      <c r="V18" s="159">
        <f t="shared" si="2"/>
        <v>0</v>
      </c>
      <c r="W18" s="160">
        <f t="shared" si="2"/>
        <v>0</v>
      </c>
      <c r="X18" s="138"/>
      <c r="Y18" s="9"/>
    </row>
    <row r="19" spans="1:25" customFormat="1" ht="12.75">
      <c r="A19" s="9"/>
      <c r="B19" s="23">
        <v>18</v>
      </c>
      <c r="C19" s="46" t="s">
        <v>10</v>
      </c>
      <c r="D19" s="48"/>
      <c r="E19" s="47"/>
      <c r="F19" s="35">
        <f>'Cenova nabidka CELKOVA'!F18</f>
        <v>0</v>
      </c>
      <c r="G19" s="35">
        <f>'Cenova nabidka CELKOVA'!G18</f>
        <v>0</v>
      </c>
      <c r="H19" s="35">
        <f t="shared" si="0"/>
        <v>1</v>
      </c>
      <c r="I19" s="232">
        <f>ROUND('NABIDKA DOPRAVCE'!K23,3)</f>
        <v>0</v>
      </c>
      <c r="J19" s="130"/>
      <c r="K19" s="152"/>
      <c r="L19" s="153">
        <f t="shared" si="1"/>
        <v>0</v>
      </c>
      <c r="M19" s="138"/>
      <c r="N19" s="158">
        <f t="shared" ref="N19:W26" si="3">$I19*N$33</f>
        <v>0</v>
      </c>
      <c r="O19" s="159">
        <f t="shared" si="3"/>
        <v>0</v>
      </c>
      <c r="P19" s="159">
        <f t="shared" si="3"/>
        <v>0</v>
      </c>
      <c r="Q19" s="159">
        <f t="shared" si="3"/>
        <v>0</v>
      </c>
      <c r="R19" s="159">
        <f t="shared" si="3"/>
        <v>0</v>
      </c>
      <c r="S19" s="159">
        <f t="shared" si="3"/>
        <v>0</v>
      </c>
      <c r="T19" s="159">
        <f t="shared" si="3"/>
        <v>0</v>
      </c>
      <c r="U19" s="159">
        <f t="shared" si="3"/>
        <v>0</v>
      </c>
      <c r="V19" s="159">
        <f t="shared" si="3"/>
        <v>0</v>
      </c>
      <c r="W19" s="160">
        <f t="shared" si="3"/>
        <v>0</v>
      </c>
      <c r="X19" s="138"/>
      <c r="Y19" s="9"/>
    </row>
    <row r="20" spans="1:25" customFormat="1" ht="12.75">
      <c r="A20" s="9"/>
      <c r="B20" s="23">
        <v>19</v>
      </c>
      <c r="C20" s="46" t="s">
        <v>11</v>
      </c>
      <c r="D20" s="48"/>
      <c r="E20" s="47"/>
      <c r="F20" s="35">
        <f>'Cenova nabidka CELKOVA'!F19</f>
        <v>0</v>
      </c>
      <c r="G20" s="35">
        <f>'Cenova nabidka CELKOVA'!G19</f>
        <v>0</v>
      </c>
      <c r="H20" s="35">
        <f t="shared" si="0"/>
        <v>1</v>
      </c>
      <c r="I20" s="232">
        <f>ROUND('NABIDKA DOPRAVCE'!K24,3)</f>
        <v>0</v>
      </c>
      <c r="J20" s="130"/>
      <c r="K20" s="152"/>
      <c r="L20" s="153">
        <f t="shared" si="1"/>
        <v>0</v>
      </c>
      <c r="M20" s="138"/>
      <c r="N20" s="158">
        <f t="shared" si="3"/>
        <v>0</v>
      </c>
      <c r="O20" s="159">
        <f t="shared" si="3"/>
        <v>0</v>
      </c>
      <c r="P20" s="159">
        <f t="shared" si="3"/>
        <v>0</v>
      </c>
      <c r="Q20" s="159">
        <f t="shared" si="3"/>
        <v>0</v>
      </c>
      <c r="R20" s="159">
        <f t="shared" si="3"/>
        <v>0</v>
      </c>
      <c r="S20" s="159">
        <f t="shared" si="3"/>
        <v>0</v>
      </c>
      <c r="T20" s="159">
        <f t="shared" si="3"/>
        <v>0</v>
      </c>
      <c r="U20" s="159">
        <f t="shared" si="3"/>
        <v>0</v>
      </c>
      <c r="V20" s="159">
        <f t="shared" si="3"/>
        <v>0</v>
      </c>
      <c r="W20" s="160">
        <f t="shared" si="3"/>
        <v>0</v>
      </c>
      <c r="X20" s="138"/>
      <c r="Y20" s="9"/>
    </row>
    <row r="21" spans="1:25" customFormat="1" ht="12.75">
      <c r="A21" s="9"/>
      <c r="B21" s="23">
        <v>20</v>
      </c>
      <c r="C21" s="46" t="s">
        <v>12</v>
      </c>
      <c r="D21" s="48"/>
      <c r="E21" s="47"/>
      <c r="F21" s="35">
        <f>'Cenova nabidka CELKOVA'!F20</f>
        <v>0</v>
      </c>
      <c r="G21" s="35">
        <f>'Cenova nabidka CELKOVA'!G20</f>
        <v>0</v>
      </c>
      <c r="H21" s="35">
        <f t="shared" si="0"/>
        <v>1</v>
      </c>
      <c r="I21" s="232">
        <f>ROUND('NABIDKA DOPRAVCE'!K25,3)</f>
        <v>0</v>
      </c>
      <c r="J21" s="130"/>
      <c r="K21" s="152"/>
      <c r="L21" s="153">
        <f t="shared" si="1"/>
        <v>0</v>
      </c>
      <c r="M21" s="138"/>
      <c r="N21" s="158">
        <f t="shared" si="3"/>
        <v>0</v>
      </c>
      <c r="O21" s="159">
        <f t="shared" si="3"/>
        <v>0</v>
      </c>
      <c r="P21" s="159">
        <f t="shared" si="3"/>
        <v>0</v>
      </c>
      <c r="Q21" s="159">
        <f t="shared" si="3"/>
        <v>0</v>
      </c>
      <c r="R21" s="159">
        <f t="shared" si="3"/>
        <v>0</v>
      </c>
      <c r="S21" s="159">
        <f t="shared" si="3"/>
        <v>0</v>
      </c>
      <c r="T21" s="159">
        <f t="shared" si="3"/>
        <v>0</v>
      </c>
      <c r="U21" s="159">
        <f t="shared" si="3"/>
        <v>0</v>
      </c>
      <c r="V21" s="159">
        <f t="shared" si="3"/>
        <v>0</v>
      </c>
      <c r="W21" s="160">
        <f t="shared" si="3"/>
        <v>0</v>
      </c>
      <c r="X21" s="138"/>
      <c r="Y21" s="9"/>
    </row>
    <row r="22" spans="1:25" customFormat="1" ht="12.75">
      <c r="A22" s="9"/>
      <c r="B22" s="23">
        <v>21</v>
      </c>
      <c r="C22" s="46" t="s">
        <v>13</v>
      </c>
      <c r="D22" s="48"/>
      <c r="E22" s="47"/>
      <c r="F22" s="35">
        <f>'Cenova nabidka CELKOVA'!F21</f>
        <v>0</v>
      </c>
      <c r="G22" s="35">
        <f>'Cenova nabidka CELKOVA'!G21</f>
        <v>0</v>
      </c>
      <c r="H22" s="35">
        <f t="shared" si="0"/>
        <v>1</v>
      </c>
      <c r="I22" s="232">
        <f>ROUND('NABIDKA DOPRAVCE'!K26,3)</f>
        <v>0</v>
      </c>
      <c r="J22" s="130"/>
      <c r="K22" s="152"/>
      <c r="L22" s="153">
        <f t="shared" si="1"/>
        <v>0</v>
      </c>
      <c r="M22" s="138"/>
      <c r="N22" s="158">
        <f t="shared" si="3"/>
        <v>0</v>
      </c>
      <c r="O22" s="159">
        <f t="shared" si="3"/>
        <v>0</v>
      </c>
      <c r="P22" s="159">
        <f t="shared" si="3"/>
        <v>0</v>
      </c>
      <c r="Q22" s="159">
        <f t="shared" si="3"/>
        <v>0</v>
      </c>
      <c r="R22" s="159">
        <f t="shared" si="3"/>
        <v>0</v>
      </c>
      <c r="S22" s="159">
        <f t="shared" si="3"/>
        <v>0</v>
      </c>
      <c r="T22" s="159">
        <f t="shared" si="3"/>
        <v>0</v>
      </c>
      <c r="U22" s="159">
        <f t="shared" si="3"/>
        <v>0</v>
      </c>
      <c r="V22" s="159">
        <f t="shared" si="3"/>
        <v>0</v>
      </c>
      <c r="W22" s="160">
        <f t="shared" si="3"/>
        <v>0</v>
      </c>
      <c r="X22" s="138"/>
      <c r="Y22" s="9"/>
    </row>
    <row r="23" spans="1:25" customFormat="1" ht="12.75">
      <c r="A23" s="9"/>
      <c r="B23" s="23">
        <v>22</v>
      </c>
      <c r="C23" s="46" t="s">
        <v>14</v>
      </c>
      <c r="D23" s="48"/>
      <c r="E23" s="47"/>
      <c r="F23" s="35">
        <f>'Cenova nabidka CELKOVA'!F22</f>
        <v>0</v>
      </c>
      <c r="G23" s="35">
        <f>'Cenova nabidka CELKOVA'!G22</f>
        <v>0</v>
      </c>
      <c r="H23" s="35">
        <f t="shared" si="0"/>
        <v>1</v>
      </c>
      <c r="I23" s="232">
        <f>ROUND('NABIDKA DOPRAVCE'!K27,3)</f>
        <v>0</v>
      </c>
      <c r="J23" s="130"/>
      <c r="K23" s="152"/>
      <c r="L23" s="153">
        <f t="shared" si="1"/>
        <v>0</v>
      </c>
      <c r="M23" s="138"/>
      <c r="N23" s="158">
        <f t="shared" si="3"/>
        <v>0</v>
      </c>
      <c r="O23" s="159">
        <f t="shared" si="3"/>
        <v>0</v>
      </c>
      <c r="P23" s="159">
        <f t="shared" si="3"/>
        <v>0</v>
      </c>
      <c r="Q23" s="159">
        <f t="shared" si="3"/>
        <v>0</v>
      </c>
      <c r="R23" s="159">
        <f t="shared" si="3"/>
        <v>0</v>
      </c>
      <c r="S23" s="159">
        <f t="shared" si="3"/>
        <v>0</v>
      </c>
      <c r="T23" s="159">
        <f t="shared" si="3"/>
        <v>0</v>
      </c>
      <c r="U23" s="159">
        <f t="shared" si="3"/>
        <v>0</v>
      </c>
      <c r="V23" s="159">
        <f t="shared" si="3"/>
        <v>0</v>
      </c>
      <c r="W23" s="160">
        <f t="shared" si="3"/>
        <v>0</v>
      </c>
      <c r="X23" s="138"/>
      <c r="Y23" s="9"/>
    </row>
    <row r="24" spans="1:25" customFormat="1" ht="12.75">
      <c r="A24" s="9"/>
      <c r="B24" s="23">
        <v>23</v>
      </c>
      <c r="C24" s="46" t="s">
        <v>15</v>
      </c>
      <c r="D24" s="48"/>
      <c r="E24" s="47"/>
      <c r="F24" s="35">
        <f>'Cenova nabidka CELKOVA'!F23</f>
        <v>0</v>
      </c>
      <c r="G24" s="35">
        <f>'Cenova nabidka CELKOVA'!G23</f>
        <v>0</v>
      </c>
      <c r="H24" s="35">
        <f t="shared" si="0"/>
        <v>1</v>
      </c>
      <c r="I24" s="232">
        <f>ROUND('NABIDKA DOPRAVCE'!K28,3)</f>
        <v>0</v>
      </c>
      <c r="J24" s="130"/>
      <c r="K24" s="152"/>
      <c r="L24" s="153">
        <f t="shared" si="1"/>
        <v>0</v>
      </c>
      <c r="M24" s="138"/>
      <c r="N24" s="158">
        <f t="shared" si="3"/>
        <v>0</v>
      </c>
      <c r="O24" s="159">
        <f t="shared" si="3"/>
        <v>0</v>
      </c>
      <c r="P24" s="159">
        <f t="shared" si="3"/>
        <v>0</v>
      </c>
      <c r="Q24" s="159">
        <f t="shared" si="3"/>
        <v>0</v>
      </c>
      <c r="R24" s="159">
        <f t="shared" si="3"/>
        <v>0</v>
      </c>
      <c r="S24" s="159">
        <f t="shared" si="3"/>
        <v>0</v>
      </c>
      <c r="T24" s="159">
        <f t="shared" si="3"/>
        <v>0</v>
      </c>
      <c r="U24" s="159">
        <f t="shared" si="3"/>
        <v>0</v>
      </c>
      <c r="V24" s="159">
        <f t="shared" si="3"/>
        <v>0</v>
      </c>
      <c r="W24" s="160">
        <f t="shared" si="3"/>
        <v>0</v>
      </c>
      <c r="X24" s="138"/>
      <c r="Y24" s="9"/>
    </row>
    <row r="25" spans="1:25" customFormat="1" ht="12.75">
      <c r="A25" s="9"/>
      <c r="B25" s="23">
        <v>24</v>
      </c>
      <c r="C25" s="46" t="s">
        <v>16</v>
      </c>
      <c r="D25" s="48"/>
      <c r="E25" s="47"/>
      <c r="F25" s="35">
        <f>'Cenova nabidka CELKOVA'!F24</f>
        <v>0</v>
      </c>
      <c r="G25" s="35">
        <f>'Cenova nabidka CELKOVA'!G24</f>
        <v>0</v>
      </c>
      <c r="H25" s="35">
        <f t="shared" si="0"/>
        <v>1</v>
      </c>
      <c r="I25" s="232">
        <f>ROUND('NABIDKA DOPRAVCE'!K29,3)</f>
        <v>0</v>
      </c>
      <c r="J25" s="130"/>
      <c r="K25" s="152"/>
      <c r="L25" s="153">
        <f t="shared" si="1"/>
        <v>0</v>
      </c>
      <c r="M25" s="138"/>
      <c r="N25" s="158">
        <f t="shared" si="3"/>
        <v>0</v>
      </c>
      <c r="O25" s="159">
        <f t="shared" si="3"/>
        <v>0</v>
      </c>
      <c r="P25" s="159">
        <f t="shared" si="3"/>
        <v>0</v>
      </c>
      <c r="Q25" s="159">
        <f t="shared" si="3"/>
        <v>0</v>
      </c>
      <c r="R25" s="159">
        <f t="shared" si="3"/>
        <v>0</v>
      </c>
      <c r="S25" s="159">
        <f t="shared" si="3"/>
        <v>0</v>
      </c>
      <c r="T25" s="159">
        <f t="shared" si="3"/>
        <v>0</v>
      </c>
      <c r="U25" s="159">
        <f t="shared" si="3"/>
        <v>0</v>
      </c>
      <c r="V25" s="159">
        <f t="shared" si="3"/>
        <v>0</v>
      </c>
      <c r="W25" s="160">
        <f t="shared" si="3"/>
        <v>0</v>
      </c>
      <c r="X25" s="138"/>
      <c r="Y25" s="9"/>
    </row>
    <row r="26" spans="1:25" customFormat="1" ht="12.75">
      <c r="A26" s="9"/>
      <c r="B26" s="23">
        <v>25</v>
      </c>
      <c r="C26" s="46" t="s">
        <v>17</v>
      </c>
      <c r="D26" s="48"/>
      <c r="E26" s="47"/>
      <c r="F26" s="35">
        <f>'Cenova nabidka CELKOVA'!F25</f>
        <v>0</v>
      </c>
      <c r="G26" s="35">
        <f>'Cenova nabidka CELKOVA'!G25</f>
        <v>0</v>
      </c>
      <c r="H26" s="35">
        <f t="shared" si="0"/>
        <v>1</v>
      </c>
      <c r="I26" s="232">
        <f>ROUND('NABIDKA DOPRAVCE'!K30,3)</f>
        <v>0</v>
      </c>
      <c r="J26" s="130"/>
      <c r="K26" s="152"/>
      <c r="L26" s="153">
        <f t="shared" si="1"/>
        <v>0</v>
      </c>
      <c r="M26" s="138"/>
      <c r="N26" s="158">
        <f t="shared" si="3"/>
        <v>0</v>
      </c>
      <c r="O26" s="159">
        <f t="shared" si="3"/>
        <v>0</v>
      </c>
      <c r="P26" s="159">
        <f t="shared" si="3"/>
        <v>0</v>
      </c>
      <c r="Q26" s="159">
        <f t="shared" si="3"/>
        <v>0</v>
      </c>
      <c r="R26" s="159">
        <f t="shared" si="3"/>
        <v>0</v>
      </c>
      <c r="S26" s="159">
        <f t="shared" si="3"/>
        <v>0</v>
      </c>
      <c r="T26" s="159">
        <f t="shared" si="3"/>
        <v>0</v>
      </c>
      <c r="U26" s="159">
        <f t="shared" si="3"/>
        <v>0</v>
      </c>
      <c r="V26" s="159">
        <f t="shared" si="3"/>
        <v>0</v>
      </c>
      <c r="W26" s="160">
        <f t="shared" si="3"/>
        <v>0</v>
      </c>
      <c r="X26" s="138"/>
      <c r="Y26" s="9"/>
    </row>
    <row r="27" spans="1:25" customFormat="1" ht="13.5" thickBot="1">
      <c r="A27" s="9"/>
      <c r="B27" s="26">
        <v>26</v>
      </c>
      <c r="C27" s="80" t="s">
        <v>18</v>
      </c>
      <c r="D27" s="85"/>
      <c r="E27" s="81"/>
      <c r="F27" s="320">
        <f>IF($I$27=0,0,SUMPRODUCT(F7:F26,$I$7:$I$26)/$I$27)</f>
        <v>0</v>
      </c>
      <c r="G27" s="320">
        <f>IF($I$27=0,0,SUMPRODUCT(G7:G26,$I$7:$I$26)/$I$27)</f>
        <v>0</v>
      </c>
      <c r="H27" s="320">
        <f>IF($I$27=0,0,SUMPRODUCT(H7:H26,$I$7:$I$26)/$I$27)</f>
        <v>0</v>
      </c>
      <c r="I27" s="229">
        <f>SUM(I7:I26)</f>
        <v>0</v>
      </c>
      <c r="J27" s="131"/>
      <c r="K27" s="161"/>
      <c r="L27" s="162">
        <f>SUM(L7:L26)</f>
        <v>0</v>
      </c>
      <c r="M27" s="138"/>
      <c r="N27" s="163">
        <f t="shared" ref="N27:W27" si="4">SUM(N7:N26)</f>
        <v>0</v>
      </c>
      <c r="O27" s="164">
        <f t="shared" si="4"/>
        <v>0</v>
      </c>
      <c r="P27" s="164">
        <f t="shared" si="4"/>
        <v>0</v>
      </c>
      <c r="Q27" s="164">
        <f t="shared" si="4"/>
        <v>0</v>
      </c>
      <c r="R27" s="164">
        <f t="shared" si="4"/>
        <v>0</v>
      </c>
      <c r="S27" s="164">
        <f t="shared" si="4"/>
        <v>0</v>
      </c>
      <c r="T27" s="164">
        <f t="shared" si="4"/>
        <v>0</v>
      </c>
      <c r="U27" s="164">
        <f t="shared" si="4"/>
        <v>0</v>
      </c>
      <c r="V27" s="164">
        <f t="shared" si="4"/>
        <v>0</v>
      </c>
      <c r="W27" s="165">
        <f t="shared" si="4"/>
        <v>0</v>
      </c>
      <c r="X27" s="138"/>
      <c r="Y27" s="9"/>
    </row>
    <row r="28" spans="1:25" customFormat="1" ht="12.75">
      <c r="A28" s="9"/>
      <c r="B28" s="82">
        <v>97</v>
      </c>
      <c r="C28" s="83" t="s">
        <v>77</v>
      </c>
      <c r="D28" s="79"/>
      <c r="E28" s="84"/>
      <c r="F28" s="34">
        <f>'Cenova nabidka CELKOVA'!F27</f>
        <v>0</v>
      </c>
      <c r="G28" s="34">
        <f>'Cenova nabidka CELKOVA'!G27</f>
        <v>1</v>
      </c>
      <c r="H28" s="34">
        <f t="shared" ref="H28:H29" si="5">100%-F28-G28</f>
        <v>0</v>
      </c>
      <c r="I28" s="230">
        <f>ROUND('NABIDKA DOPRAVCE'!K32,3)</f>
        <v>0</v>
      </c>
      <c r="J28" s="130"/>
      <c r="K28" s="152"/>
      <c r="L28" s="153">
        <f>$I28*L$33</f>
        <v>0</v>
      </c>
      <c r="M28" s="138"/>
      <c r="N28" s="154">
        <f t="shared" ref="N28:W30" si="6">$I28*N$33</f>
        <v>0</v>
      </c>
      <c r="O28" s="155">
        <f t="shared" si="6"/>
        <v>0</v>
      </c>
      <c r="P28" s="155">
        <f t="shared" si="6"/>
        <v>0</v>
      </c>
      <c r="Q28" s="155">
        <f t="shared" si="6"/>
        <v>0</v>
      </c>
      <c r="R28" s="155">
        <f t="shared" si="6"/>
        <v>0</v>
      </c>
      <c r="S28" s="155">
        <f t="shared" si="6"/>
        <v>0</v>
      </c>
      <c r="T28" s="155">
        <f t="shared" si="6"/>
        <v>0</v>
      </c>
      <c r="U28" s="155">
        <f t="shared" si="6"/>
        <v>0</v>
      </c>
      <c r="V28" s="155">
        <f t="shared" si="6"/>
        <v>0</v>
      </c>
      <c r="W28" s="156">
        <f t="shared" si="6"/>
        <v>0</v>
      </c>
      <c r="X28" s="138"/>
      <c r="Y28" s="9"/>
    </row>
    <row r="29" spans="1:25" customFormat="1" ht="12.75">
      <c r="A29" s="9"/>
      <c r="B29" s="44">
        <v>98</v>
      </c>
      <c r="C29" s="46" t="s">
        <v>41</v>
      </c>
      <c r="D29" s="27"/>
      <c r="E29" s="47"/>
      <c r="F29" s="35">
        <f>'Cenova nabidka CELKOVA'!F28</f>
        <v>0</v>
      </c>
      <c r="G29" s="35">
        <f>'Cenova nabidka CELKOVA'!G28</f>
        <v>0</v>
      </c>
      <c r="H29" s="35">
        <f t="shared" si="5"/>
        <v>1</v>
      </c>
      <c r="I29" s="232">
        <f>ROUND('NABIDKA DOPRAVCE'!K33,3)</f>
        <v>0</v>
      </c>
      <c r="J29" s="130"/>
      <c r="K29" s="152"/>
      <c r="L29" s="153">
        <f>$I29*L$33</f>
        <v>0</v>
      </c>
      <c r="M29" s="138"/>
      <c r="N29" s="158">
        <f t="shared" si="6"/>
        <v>0</v>
      </c>
      <c r="O29" s="159">
        <f t="shared" si="6"/>
        <v>0</v>
      </c>
      <c r="P29" s="159">
        <f t="shared" si="6"/>
        <v>0</v>
      </c>
      <c r="Q29" s="159">
        <f t="shared" si="6"/>
        <v>0</v>
      </c>
      <c r="R29" s="159">
        <f t="shared" si="6"/>
        <v>0</v>
      </c>
      <c r="S29" s="159">
        <f t="shared" si="6"/>
        <v>0</v>
      </c>
      <c r="T29" s="159">
        <f t="shared" si="6"/>
        <v>0</v>
      </c>
      <c r="U29" s="159">
        <f t="shared" si="6"/>
        <v>0</v>
      </c>
      <c r="V29" s="159">
        <f t="shared" si="6"/>
        <v>0</v>
      </c>
      <c r="W29" s="160">
        <f t="shared" si="6"/>
        <v>0</v>
      </c>
      <c r="X29" s="138"/>
      <c r="Y29" s="9"/>
    </row>
    <row r="30" spans="1:25" customFormat="1" ht="12.75" hidden="1">
      <c r="A30" s="9"/>
      <c r="B30" s="496">
        <v>99</v>
      </c>
      <c r="C30" s="497" t="s">
        <v>207</v>
      </c>
      <c r="D30" s="498"/>
      <c r="E30" s="499"/>
      <c r="F30" s="500">
        <f>'Cenova nabidka CELKOVA'!F29</f>
        <v>0</v>
      </c>
      <c r="G30" s="500">
        <f>'Cenova nabidka CELKOVA'!G29</f>
        <v>0</v>
      </c>
      <c r="H30" s="500">
        <f t="shared" ref="H30" si="7">100%-F30-G30</f>
        <v>1</v>
      </c>
      <c r="I30" s="502">
        <f>ROUND('NABIDKA DOPRAVCE'!K34,3)</f>
        <v>0</v>
      </c>
      <c r="J30" s="130"/>
      <c r="K30" s="152"/>
      <c r="L30" s="503">
        <f>$I30*L$33</f>
        <v>0</v>
      </c>
      <c r="M30" s="507"/>
      <c r="N30" s="504">
        <f t="shared" si="6"/>
        <v>0</v>
      </c>
      <c r="O30" s="505">
        <f t="shared" si="6"/>
        <v>0</v>
      </c>
      <c r="P30" s="505">
        <f t="shared" si="6"/>
        <v>0</v>
      </c>
      <c r="Q30" s="505">
        <f t="shared" si="6"/>
        <v>0</v>
      </c>
      <c r="R30" s="505">
        <f t="shared" si="6"/>
        <v>0</v>
      </c>
      <c r="S30" s="505">
        <f t="shared" si="6"/>
        <v>0</v>
      </c>
      <c r="T30" s="505">
        <f t="shared" si="6"/>
        <v>0</v>
      </c>
      <c r="U30" s="505">
        <f t="shared" si="6"/>
        <v>0</v>
      </c>
      <c r="V30" s="505">
        <f t="shared" si="6"/>
        <v>0</v>
      </c>
      <c r="W30" s="506">
        <f t="shared" si="6"/>
        <v>0</v>
      </c>
      <c r="X30" s="138"/>
      <c r="Y30" s="9"/>
    </row>
    <row r="31" spans="1:25" customFormat="1" ht="13.5" thickBot="1">
      <c r="A31" s="9"/>
      <c r="B31" s="45"/>
      <c r="C31" s="80" t="s">
        <v>43</v>
      </c>
      <c r="D31" s="28"/>
      <c r="E31" s="81"/>
      <c r="F31" s="320" t="str">
        <f>IF($I$31=0,"",(F27*$I$27+SUMPRODUCT(F28:F30,$I$28:$I$30))/$I$31)</f>
        <v/>
      </c>
      <c r="G31" s="320" t="str">
        <f t="shared" ref="G31:H31" si="8">IF($I$31=0,"",(G27*$I$27+SUMPRODUCT(G28:G30,$I$28:$I$30))/$I$31)</f>
        <v/>
      </c>
      <c r="H31" s="320" t="str">
        <f t="shared" si="8"/>
        <v/>
      </c>
      <c r="I31" s="229">
        <f>SUM(I27:I30)</f>
        <v>0</v>
      </c>
      <c r="J31" s="131"/>
      <c r="K31" s="161"/>
      <c r="L31" s="162">
        <f>SUM(L27:L30)</f>
        <v>0</v>
      </c>
      <c r="M31" s="138"/>
      <c r="N31" s="163">
        <f>SUM(N27:N30)</f>
        <v>0</v>
      </c>
      <c r="O31" s="164">
        <f t="shared" ref="O31:W31" si="9">SUM(O27:O30)</f>
        <v>0</v>
      </c>
      <c r="P31" s="164">
        <f t="shared" si="9"/>
        <v>0</v>
      </c>
      <c r="Q31" s="164">
        <f t="shared" si="9"/>
        <v>0</v>
      </c>
      <c r="R31" s="164">
        <f t="shared" si="9"/>
        <v>0</v>
      </c>
      <c r="S31" s="164">
        <f t="shared" si="9"/>
        <v>0</v>
      </c>
      <c r="T31" s="164">
        <f t="shared" si="9"/>
        <v>0</v>
      </c>
      <c r="U31" s="164">
        <f t="shared" si="9"/>
        <v>0</v>
      </c>
      <c r="V31" s="164">
        <f t="shared" si="9"/>
        <v>0</v>
      </c>
      <c r="W31" s="165">
        <f t="shared" si="9"/>
        <v>0</v>
      </c>
      <c r="X31" s="138"/>
      <c r="Y31" s="9"/>
    </row>
    <row r="32" spans="1:25" customFormat="1" ht="13.5" thickBot="1">
      <c r="A32" s="9"/>
      <c r="B32" s="9"/>
      <c r="C32" s="9"/>
      <c r="D32" s="9"/>
      <c r="E32" s="9"/>
      <c r="F32" s="29"/>
      <c r="G32" s="29"/>
      <c r="H32" s="29"/>
      <c r="I32" s="9"/>
      <c r="J32" s="53"/>
      <c r="K32" s="137"/>
      <c r="L32" s="138"/>
      <c r="M32" s="138"/>
      <c r="N32" s="138"/>
      <c r="O32" s="138"/>
      <c r="P32" s="138"/>
      <c r="Q32" s="138"/>
      <c r="R32" s="138"/>
      <c r="S32" s="138"/>
      <c r="T32" s="138"/>
      <c r="U32" s="138"/>
      <c r="V32" s="138"/>
      <c r="W32" s="138"/>
      <c r="X32" s="138"/>
      <c r="Y32" s="9"/>
    </row>
    <row r="33" spans="1:25" ht="13.5" thickBot="1">
      <c r="A33" s="9"/>
      <c r="B33" s="9"/>
      <c r="C33" s="9"/>
      <c r="D33" s="9"/>
      <c r="E33" s="9"/>
      <c r="F33" s="223"/>
      <c r="G33" s="223"/>
      <c r="H33" s="223"/>
      <c r="I33" s="9"/>
      <c r="J33" s="136"/>
      <c r="K33" s="166"/>
      <c r="L33" s="167">
        <f>PP*AVERAGE('Technicke hodnoceni'!D25:M25)</f>
        <v>0</v>
      </c>
      <c r="M33" s="138"/>
      <c r="N33" s="167">
        <f>'Technicke hodnoceni'!D$25*PP</f>
        <v>0</v>
      </c>
      <c r="O33" s="167">
        <f>'Technicke hodnoceni'!E$25*PP</f>
        <v>0</v>
      </c>
      <c r="P33" s="167">
        <f>'Technicke hodnoceni'!F$25*PP</f>
        <v>0</v>
      </c>
      <c r="Q33" s="167">
        <f>'Technicke hodnoceni'!G$25*PP</f>
        <v>0</v>
      </c>
      <c r="R33" s="167">
        <f>'Technicke hodnoceni'!H$25*PP</f>
        <v>0</v>
      </c>
      <c r="S33" s="167">
        <f>'Technicke hodnoceni'!I$25*PP</f>
        <v>0</v>
      </c>
      <c r="T33" s="167">
        <f>'Technicke hodnoceni'!J$25*PP</f>
        <v>0</v>
      </c>
      <c r="U33" s="167">
        <f>'Technicke hodnoceni'!K$25*PP</f>
        <v>0</v>
      </c>
      <c r="V33" s="167">
        <f>'Technicke hodnoceni'!L$25*PP</f>
        <v>0</v>
      </c>
      <c r="W33" s="167">
        <f>'Technicke hodnoceni'!M$25*PP</f>
        <v>0</v>
      </c>
      <c r="X33" s="138"/>
      <c r="Y33" s="9"/>
    </row>
    <row r="34" spans="1:25" ht="12.75">
      <c r="A34" s="9"/>
      <c r="B34" s="9"/>
      <c r="C34" s="9"/>
      <c r="D34" s="9"/>
      <c r="E34" s="9"/>
      <c r="F34" s="29"/>
      <c r="G34" s="29"/>
      <c r="H34" s="29"/>
      <c r="I34" s="9"/>
      <c r="J34" s="136"/>
      <c r="K34" s="166"/>
      <c r="L34" s="168"/>
      <c r="M34" s="138"/>
      <c r="N34" s="168"/>
      <c r="O34" s="168"/>
      <c r="P34" s="168"/>
      <c r="Q34" s="168"/>
      <c r="R34" s="168"/>
      <c r="S34" s="168"/>
      <c r="T34" s="168"/>
      <c r="U34" s="168"/>
      <c r="V34" s="168"/>
      <c r="W34" s="168"/>
      <c r="X34" s="138"/>
      <c r="Y34" s="9"/>
    </row>
    <row r="35" spans="1:25" ht="12.75">
      <c r="A35" s="9"/>
      <c r="B35" s="9"/>
      <c r="C35" s="9"/>
      <c r="D35" s="9"/>
      <c r="E35" s="9"/>
      <c r="F35" s="29"/>
      <c r="G35" s="29"/>
      <c r="H35" s="29"/>
      <c r="I35" s="9"/>
      <c r="J35" s="136"/>
      <c r="K35" s="166"/>
      <c r="L35" s="169" t="s">
        <v>181</v>
      </c>
      <c r="M35" s="138"/>
      <c r="N35" s="168"/>
      <c r="O35" s="168"/>
      <c r="P35" s="168"/>
      <c r="Q35" s="168"/>
      <c r="R35" s="168"/>
      <c r="S35" s="168"/>
      <c r="T35" s="168"/>
      <c r="U35" s="168"/>
      <c r="V35" s="168"/>
      <c r="W35" s="168"/>
      <c r="X35" s="138"/>
      <c r="Y35" s="9"/>
    </row>
    <row r="36" spans="1:25" ht="12.75">
      <c r="A36" s="9"/>
      <c r="B36" s="9"/>
      <c r="C36" s="9"/>
      <c r="D36" s="9"/>
      <c r="E36" s="9"/>
      <c r="F36" s="29"/>
      <c r="G36" s="29"/>
      <c r="H36" s="29"/>
      <c r="I36" s="9"/>
      <c r="J36" s="136"/>
      <c r="K36" s="166"/>
      <c r="L36" s="169"/>
      <c r="M36" s="138"/>
      <c r="N36" s="168"/>
      <c r="O36" s="168"/>
      <c r="P36" s="168"/>
      <c r="Q36" s="168"/>
      <c r="R36" s="168"/>
      <c r="S36" s="168"/>
      <c r="T36" s="168"/>
      <c r="U36" s="168"/>
      <c r="V36" s="168"/>
      <c r="W36" s="168"/>
      <c r="X36" s="138"/>
      <c r="Y36" s="9"/>
    </row>
    <row r="37" spans="1:25" ht="12.75">
      <c r="A37" s="9"/>
      <c r="B37" s="9"/>
      <c r="C37" s="9"/>
      <c r="D37" s="9"/>
      <c r="E37" s="9"/>
      <c r="F37" s="29"/>
      <c r="G37" s="29"/>
      <c r="H37" s="29"/>
      <c r="I37" s="9"/>
      <c r="J37" s="53"/>
      <c r="K37" s="53"/>
      <c r="L37" s="9"/>
      <c r="M37" s="9"/>
      <c r="N37" s="9"/>
      <c r="O37" s="9"/>
      <c r="P37" s="9"/>
      <c r="Q37" s="9"/>
      <c r="R37" s="9"/>
      <c r="S37" s="9"/>
      <c r="T37" s="9"/>
      <c r="U37" s="9"/>
      <c r="V37" s="9"/>
      <c r="W37" s="9"/>
      <c r="X37" s="9"/>
      <c r="Y37" s="9"/>
    </row>
  </sheetData>
  <sheetProtection algorithmName="SHA-512" hashValue="aiRj0PU8RkrsZYiX+IbR4hq5rNAVfMIEGhfZoCflRgEk+714AizhySionKkMginETZNczDC3UBHLyvjR5ITzcg==" saltValue="kRfRKQL6mxTDrfFX11BeZQ==" spinCount="100000" sheet="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OBJEDNATELE'!#REF!</xm:f>
            <x14:dxf>
              <fill>
                <patternFill>
                  <bgColor rgb="FFFF0000"/>
                </patternFill>
              </fill>
            </x14:dxf>
          </x14:cfRule>
          <xm:sqref>I7:I31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23</vt:i4>
      </vt:variant>
    </vt:vector>
  </HeadingPairs>
  <TitlesOfParts>
    <vt:vector size="37" baseType="lpstr">
      <vt:lpstr>Informace</vt:lpstr>
      <vt:lpstr>NASTAVENI OBJEDNATELE</vt:lpstr>
      <vt:lpstr>NABIDKA DOPRAVCE</vt:lpstr>
      <vt:lpstr>Technicke hodnoceni</vt:lpstr>
      <vt:lpstr>Financni hodnoceni</vt:lpstr>
      <vt:lpstr>Cenova nabidka CELKOVA</vt:lpstr>
      <vt:lpstr>Cenova nabidka NAFTA</vt:lpstr>
      <vt:lpstr>Cenova nabidka Alternativni</vt:lpstr>
      <vt:lpstr>Cenove indexy</vt:lpstr>
      <vt:lpstr>Cenove indexy-prepocet</vt:lpstr>
      <vt:lpstr>Vypocty indexu</vt:lpstr>
      <vt:lpstr>Beh smlouvy</vt:lpstr>
      <vt:lpstr>Vypocty NAFTA</vt:lpstr>
      <vt:lpstr>Vypocty Alternativni</vt:lpstr>
      <vt:lpstr>HH</vt:lpstr>
      <vt:lpstr>NaPoVo</vt:lpstr>
      <vt:lpstr>'Beh smlouvy'!Oblast_tisku</vt:lpstr>
      <vt:lpstr>'Cenova nabidka Alternativni'!Oblast_tisku</vt:lpstr>
      <vt:lpstr>'Cenova nabidka CELKOVA'!Oblast_tisku</vt:lpstr>
      <vt:lpstr>'Cenova nabidka NAFTA'!Oblast_tisku</vt:lpstr>
      <vt:lpstr>'Cenove indexy'!Oblast_tisku</vt:lpstr>
      <vt:lpstr>'Cenove indexy-prepocet'!Oblast_tisku</vt:lpstr>
      <vt:lpstr>'Financni hodnoceni'!Oblast_tisku</vt:lpstr>
      <vt:lpstr>'NABIDKA DOPRAVCE'!Oblast_tisku</vt:lpstr>
      <vt:lpstr>'NASTAVENI OBJEDNATELE'!Oblast_tisku</vt:lpstr>
      <vt:lpstr>'Technicke hodnoceni'!Oblast_tisku</vt:lpstr>
      <vt:lpstr>'Vypocty Alternativni'!Oblast_tisku</vt:lpstr>
      <vt:lpstr>'Vypocty indexu'!Oblast_tisku</vt:lpstr>
      <vt:lpstr>'Vypocty NAFTA'!Oblast_tisku</vt:lpstr>
      <vt:lpstr>PP</vt:lpstr>
      <vt:lpstr>Prej_k_planu</vt:lpstr>
      <vt:lpstr>PV_nafta</vt:lpstr>
      <vt:lpstr>PVUD</vt:lpstr>
      <vt:lpstr>SH</vt:lpstr>
      <vt:lpstr>VR</vt:lpstr>
      <vt:lpstr>VV_CNG</vt:lpstr>
      <vt:lpstr>VV_nafta</vt:lpstr>
    </vt:vector>
  </TitlesOfParts>
  <Company>Mott MacDonald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Sestak, Daniel</cp:lastModifiedBy>
  <cp:lastPrinted>2017-02-16T13:17:57Z</cp:lastPrinted>
  <dcterms:created xsi:type="dcterms:W3CDTF">2014-09-29T12:14:17Z</dcterms:created>
  <dcterms:modified xsi:type="dcterms:W3CDTF">2019-02-25T12:30:19Z</dcterms:modified>
</cp:coreProperties>
</file>