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730"/>
  <workbookPr codeName="ThisWorkbook" defaultThemeVersion="124226"/>
  <mc:AlternateContent xmlns:mc="http://schemas.openxmlformats.org/markup-compatibility/2006">
    <mc:Choice Requires="x15">
      <x15ac:absPath xmlns:x15ac="http://schemas.microsoft.com/office/spreadsheetml/2010/11/ac" url="C:\Users\ses41365\Documents\396136 Dopravci Pardubice\Vystupy_2019-02-25\"/>
    </mc:Choice>
  </mc:AlternateContent>
  <xr:revisionPtr revIDLastSave="0" documentId="13_ncr:1_{8D71191F-E50B-45BB-8F9B-C10FB7CF99AD}" xr6:coauthVersionLast="36" xr6:coauthVersionMax="36" xr10:uidLastSave="{00000000-0000-0000-0000-000000000000}"/>
  <bookViews>
    <workbookView xWindow="0" yWindow="0" windowWidth="20490" windowHeight="7680" tabRatio="813" firstSheet="1" activeTab="1" xr2:uid="{00000000-000D-0000-FFFF-FFFF00000000}"/>
  </bookViews>
  <sheets>
    <sheet name="IMS" sheetId="29" state="veryHidden" r:id="rId1"/>
    <sheet name="Informace" sheetId="30" r:id="rId2"/>
    <sheet name="NASTAVENI OBJEDNATELE" sheetId="28" r:id="rId3"/>
    <sheet name="NABIDKA DOPRAVCE" sheetId="27" r:id="rId4"/>
    <sheet name="Technicke hodnoceni" sheetId="6" r:id="rId5"/>
    <sheet name="Financni hodnoceni" sheetId="21" r:id="rId6"/>
    <sheet name="Cenova nabidka CELKOVA" sheetId="19" r:id="rId7"/>
    <sheet name="Cenova nabidka NAFTA" sheetId="7" r:id="rId8"/>
    <sheet name="Cenova nabidka Alternativni" sheetId="15" r:id="rId9"/>
    <sheet name="Cenove indexy" sheetId="32" r:id="rId10"/>
    <sheet name="Cenove indexy-prepocet" sheetId="8" r:id="rId11"/>
    <sheet name="Skutecnost" sheetId="12" state="veryHidden" r:id="rId12"/>
    <sheet name="Vypocty indexu" sheetId="10" r:id="rId13"/>
    <sheet name="Beh smlouvy" sheetId="25" r:id="rId14"/>
    <sheet name="Vypocty NAFTA" sheetId="11" r:id="rId15"/>
    <sheet name="Vypocty Alternativni" sheetId="23" r:id="rId16"/>
    <sheet name="Modelovane odlisnosti" sheetId="14" state="veryHidden" r:id="rId17"/>
  </sheets>
  <definedNames>
    <definedName name="HH">'NASTAVENI OBJEDNATELE'!$H$8</definedName>
    <definedName name="NaPoVo">'NABIDKA DOPRAVCE'!$I$4</definedName>
    <definedName name="_xlnm.Print_Area" localSheetId="13">'Beh smlouvy'!$B$2:$M$30</definedName>
    <definedName name="_xlnm.Print_Area" localSheetId="8">'Cenova nabidka Alternativni'!$B$2:$W$36</definedName>
    <definedName name="_xlnm.Print_Area" localSheetId="6">'Cenova nabidka CELKOVA'!$B$2:$K$30</definedName>
    <definedName name="_xlnm.Print_Area" localSheetId="7">'Cenova nabidka NAFTA'!$B$2:$W$36</definedName>
    <definedName name="_xlnm.Print_Area" localSheetId="9">'Cenove indexy'!$B$2:$O$51</definedName>
    <definedName name="_xlnm.Print_Area" localSheetId="10">'Cenove indexy-prepocet'!$B$2:$O$51</definedName>
    <definedName name="_xlnm.Print_Area" localSheetId="5">'Financni hodnoceni'!$B$2:$J$8</definedName>
    <definedName name="_xlnm.Print_Area" localSheetId="3">'NABIDKA DOPRAVCE'!$B$2:$O$58</definedName>
    <definedName name="_xlnm.Print_Area" localSheetId="2">'NASTAVENI OBJEDNATELE'!$B$2:$N$92</definedName>
    <definedName name="_xlnm.Print_Area" localSheetId="4">'Technicke hodnoceni'!$B$2:$M$54</definedName>
    <definedName name="_xlnm.Print_Area" localSheetId="15">'Vypocty Alternativni'!$B$2:$N$92</definedName>
    <definedName name="_xlnm.Print_Area" localSheetId="12">'Vypocty indexu'!$B$2:$O$41</definedName>
    <definedName name="_xlnm.Print_Area" localSheetId="14">'Vypocty NAFTA'!$B$2:$N$92</definedName>
    <definedName name="PopKOD" localSheetId="9">'NASTAVENI OBJEDNATELE'!#REF!</definedName>
    <definedName name="PopKOD">'NASTAVENI OBJEDNATELE'!#REF!</definedName>
    <definedName name="PP">'NASTAVENI OBJEDNATELE'!$H$10</definedName>
    <definedName name="Prej_k_planu">'NABIDKA DOPRAVCE'!$I$6</definedName>
    <definedName name="PV_nafta">'NABIDKA DOPRAVCE'!$I$4</definedName>
    <definedName name="PVUD">Skutecnost!$G$53</definedName>
    <definedName name="SH">'NASTAVENI OBJEDNATELE'!$F$8</definedName>
    <definedName name="SnV" localSheetId="9">'NASTAVENI OBJEDNATELE'!#REF!</definedName>
    <definedName name="SnV">'NASTAVENI OBJEDNATELE'!#REF!</definedName>
    <definedName name="sPV" localSheetId="9">'NASTAVENI OBJEDNATELE'!#REF!</definedName>
    <definedName name="sPV">'NASTAVENI OBJEDNATELE'!#REF!</definedName>
    <definedName name="VR">'NASTAVENI OBJEDNATELE'!$H$7</definedName>
    <definedName name="VV_CNG">'Cenova nabidka Alternativni'!$J$17</definedName>
    <definedName name="VV_nafta">'Cenova nabidka NAFTA'!$L$33</definedName>
    <definedName name="VV_ostatni" localSheetId="9">#REF!</definedName>
    <definedName name="VV_ostatni">#REF!</definedName>
    <definedName name="ZvN" localSheetId="9">'Cenova nabidka NAFTA'!#REF!</definedName>
    <definedName name="ZvN">'Cenova nabidka NAFTA'!#REF!</definedName>
  </definedNames>
  <calcPr calcId="191029"/>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E45" i="10" l="1"/>
  <c r="F28" i="19" l="1"/>
  <c r="G28" i="19"/>
  <c r="F7" i="19"/>
  <c r="F8" i="19"/>
  <c r="F9" i="19"/>
  <c r="G9" i="19"/>
  <c r="F10" i="19"/>
  <c r="G10" i="19"/>
  <c r="F14" i="19"/>
  <c r="F15" i="19"/>
  <c r="G15" i="19"/>
  <c r="F18" i="19"/>
  <c r="F19" i="19"/>
  <c r="G19" i="19"/>
  <c r="H19" i="19"/>
  <c r="F20" i="19"/>
  <c r="G20" i="19"/>
  <c r="H20" i="19"/>
  <c r="F21" i="19"/>
  <c r="G21" i="19"/>
  <c r="H21" i="19"/>
  <c r="F22" i="19"/>
  <c r="G22" i="19"/>
  <c r="F23" i="19"/>
  <c r="G23" i="19"/>
  <c r="F24" i="19"/>
  <c r="G24" i="19"/>
  <c r="F25" i="19"/>
  <c r="G25" i="19"/>
  <c r="F6" i="19"/>
  <c r="E18" i="32" l="1"/>
  <c r="E7" i="8" s="1"/>
  <c r="F18" i="32"/>
  <c r="G18" i="32"/>
  <c r="H18" i="32"/>
  <c r="I18" i="32"/>
  <c r="J18" i="32"/>
  <c r="K18" i="32"/>
  <c r="L18" i="32"/>
  <c r="M18" i="32"/>
  <c r="N18" i="32"/>
  <c r="O18" i="32"/>
  <c r="E19" i="32"/>
  <c r="E8" i="8" s="1"/>
  <c r="F19" i="32"/>
  <c r="G19" i="32"/>
  <c r="H19" i="32"/>
  <c r="I19" i="32"/>
  <c r="J19" i="32"/>
  <c r="K19" i="32"/>
  <c r="L19" i="32"/>
  <c r="M19" i="32"/>
  <c r="N19" i="32"/>
  <c r="O19" i="32"/>
  <c r="E20" i="32"/>
  <c r="E9" i="8" s="1"/>
  <c r="F20" i="32"/>
  <c r="G20" i="32"/>
  <c r="H20" i="32"/>
  <c r="I20" i="32"/>
  <c r="J20" i="32"/>
  <c r="K20" i="32"/>
  <c r="L20" i="32"/>
  <c r="M20" i="32"/>
  <c r="N20" i="32"/>
  <c r="O20" i="32"/>
  <c r="E21" i="32"/>
  <c r="E10" i="8" s="1"/>
  <c r="F21" i="32"/>
  <c r="G21" i="32"/>
  <c r="H21" i="32"/>
  <c r="I21" i="32"/>
  <c r="J21" i="32"/>
  <c r="K21" i="32"/>
  <c r="L21" i="32"/>
  <c r="M21" i="32"/>
  <c r="N21" i="32"/>
  <c r="O21" i="32"/>
  <c r="F16" i="32"/>
  <c r="G16" i="32"/>
  <c r="H16" i="32"/>
  <c r="I16" i="32"/>
  <c r="J16" i="32"/>
  <c r="K16" i="32"/>
  <c r="L16" i="32"/>
  <c r="M16" i="32"/>
  <c r="N16" i="32"/>
  <c r="O16" i="32"/>
  <c r="E16" i="32"/>
  <c r="E5" i="8" s="1"/>
  <c r="I13" i="27"/>
  <c r="H8" i="19" s="1"/>
  <c r="I12" i="27"/>
  <c r="I11" i="27"/>
  <c r="H12" i="27" l="1"/>
  <c r="G7" i="19" s="1"/>
  <c r="H7" i="19"/>
  <c r="H11" i="27"/>
  <c r="G6" i="19" s="1"/>
  <c r="H6" i="19"/>
  <c r="H13" i="27"/>
  <c r="G8" i="19" s="1"/>
  <c r="E8" i="10"/>
  <c r="E9" i="10"/>
  <c r="E10" i="10"/>
  <c r="E7" i="10"/>
  <c r="E5" i="10"/>
  <c r="E6" i="8"/>
  <c r="C47" i="10"/>
  <c r="C48" i="10"/>
  <c r="C46" i="10"/>
  <c r="E6" i="10" l="1"/>
  <c r="J7" i="6"/>
  <c r="J8" i="6"/>
  <c r="J9" i="6"/>
  <c r="I19" i="27" l="1"/>
  <c r="H14" i="19" s="1"/>
  <c r="I37" i="28"/>
  <c r="I21" i="27" s="1"/>
  <c r="H16" i="19" s="1"/>
  <c r="G21" i="27"/>
  <c r="F16" i="19" s="1"/>
  <c r="H17" i="27"/>
  <c r="G12" i="19" s="1"/>
  <c r="G17" i="27"/>
  <c r="I14" i="27"/>
  <c r="H9" i="19" s="1"/>
  <c r="I33" i="28"/>
  <c r="I17" i="27" l="1"/>
  <c r="H12" i="19" s="1"/>
  <c r="F12" i="19"/>
  <c r="H21" i="27"/>
  <c r="G16" i="19" s="1"/>
  <c r="B6" i="8"/>
  <c r="B7" i="8"/>
  <c r="B8" i="8"/>
  <c r="B9" i="8"/>
  <c r="B10" i="8"/>
  <c r="B11" i="8"/>
  <c r="B12" i="8"/>
  <c r="B13" i="8"/>
  <c r="B5" i="8"/>
  <c r="J30" i="8" l="1"/>
  <c r="J31" i="8"/>
  <c r="J32" i="8"/>
  <c r="J33" i="8"/>
  <c r="J34" i="8"/>
  <c r="J35" i="8"/>
  <c r="J36" i="8"/>
  <c r="J37" i="8"/>
  <c r="J38" i="8"/>
  <c r="J39" i="8"/>
  <c r="J40" i="8"/>
  <c r="J41" i="8"/>
  <c r="J42" i="8"/>
  <c r="J43" i="8"/>
  <c r="J44" i="8"/>
  <c r="J45" i="8"/>
  <c r="J46" i="8"/>
  <c r="J47" i="8"/>
  <c r="J48" i="8"/>
  <c r="J49" i="8"/>
  <c r="J50" i="8"/>
  <c r="J51" i="8"/>
  <c r="J29" i="8"/>
  <c r="F8" i="8"/>
  <c r="I8" i="8"/>
  <c r="I8" i="10" s="1"/>
  <c r="J8" i="8"/>
  <c r="J8" i="10" s="1"/>
  <c r="M8" i="8"/>
  <c r="M8" i="10" s="1"/>
  <c r="N8" i="8"/>
  <c r="N8" i="10" s="1"/>
  <c r="G7" i="8"/>
  <c r="G7" i="10" s="1"/>
  <c r="K7" i="8"/>
  <c r="K7" i="10" s="1"/>
  <c r="O7" i="8"/>
  <c r="O7" i="10" s="1"/>
  <c r="F7" i="8"/>
  <c r="H7" i="8"/>
  <c r="H7" i="10" s="1"/>
  <c r="I7" i="8"/>
  <c r="I7" i="10" s="1"/>
  <c r="J7" i="8"/>
  <c r="J7" i="10" s="1"/>
  <c r="L7" i="8"/>
  <c r="L7" i="10" s="1"/>
  <c r="M7" i="8"/>
  <c r="M7" i="10" s="1"/>
  <c r="N7" i="8"/>
  <c r="N7" i="10" s="1"/>
  <c r="G8" i="8"/>
  <c r="G8" i="10" s="1"/>
  <c r="H8" i="8"/>
  <c r="H8" i="10" s="1"/>
  <c r="K8" i="8"/>
  <c r="K8" i="10" s="1"/>
  <c r="L8" i="8"/>
  <c r="L8" i="10" s="1"/>
  <c r="O8" i="8"/>
  <c r="O8" i="10" s="1"/>
  <c r="F9" i="8"/>
  <c r="G9" i="8"/>
  <c r="G9" i="10" s="1"/>
  <c r="H9" i="8"/>
  <c r="H9" i="10" s="1"/>
  <c r="I9" i="8"/>
  <c r="I9" i="10" s="1"/>
  <c r="J9" i="8"/>
  <c r="J9" i="10" s="1"/>
  <c r="K9" i="8"/>
  <c r="K9" i="10" s="1"/>
  <c r="L9" i="8"/>
  <c r="L9" i="10" s="1"/>
  <c r="M9" i="8"/>
  <c r="M9" i="10" s="1"/>
  <c r="N9" i="8"/>
  <c r="N9" i="10" s="1"/>
  <c r="O9" i="8"/>
  <c r="O9" i="10" s="1"/>
  <c r="F10" i="8"/>
  <c r="G10" i="8"/>
  <c r="G10" i="10" s="1"/>
  <c r="H10" i="8"/>
  <c r="H10" i="10" s="1"/>
  <c r="I10" i="8"/>
  <c r="I10" i="10" s="1"/>
  <c r="J10" i="8"/>
  <c r="J10" i="10" s="1"/>
  <c r="K10" i="8"/>
  <c r="K10" i="10" s="1"/>
  <c r="L10" i="8"/>
  <c r="L10" i="10" s="1"/>
  <c r="M10" i="8"/>
  <c r="M10" i="10" s="1"/>
  <c r="N10" i="8"/>
  <c r="N10" i="10" s="1"/>
  <c r="O10" i="8"/>
  <c r="O10" i="10" s="1"/>
  <c r="F22" i="32"/>
  <c r="F11" i="8" s="1"/>
  <c r="G22" i="32"/>
  <c r="G11" i="8" s="1"/>
  <c r="H22" i="32"/>
  <c r="H11" i="8" s="1"/>
  <c r="I22" i="32"/>
  <c r="I11" i="8" s="1"/>
  <c r="J22" i="32"/>
  <c r="J11" i="8" s="1"/>
  <c r="K22" i="32"/>
  <c r="K11" i="8" s="1"/>
  <c r="L22" i="32"/>
  <c r="L11" i="8" s="1"/>
  <c r="M22" i="32"/>
  <c r="M11" i="8" s="1"/>
  <c r="N22" i="32"/>
  <c r="N11" i="8" s="1"/>
  <c r="O22" i="32"/>
  <c r="O11" i="8" s="1"/>
  <c r="F23" i="32"/>
  <c r="F12" i="8" s="1"/>
  <c r="G23" i="32"/>
  <c r="G12" i="8" s="1"/>
  <c r="H23" i="32"/>
  <c r="H12" i="8" s="1"/>
  <c r="I23" i="32"/>
  <c r="I12" i="8" s="1"/>
  <c r="J23" i="32"/>
  <c r="J12" i="8" s="1"/>
  <c r="K23" i="32"/>
  <c r="K12" i="8" s="1"/>
  <c r="L23" i="32"/>
  <c r="L12" i="8" s="1"/>
  <c r="M23" i="32"/>
  <c r="M12" i="8" s="1"/>
  <c r="N23" i="32"/>
  <c r="N12" i="8" s="1"/>
  <c r="O23" i="32"/>
  <c r="O12" i="8" s="1"/>
  <c r="F24" i="32"/>
  <c r="F13" i="8" s="1"/>
  <c r="G24" i="32"/>
  <c r="G13" i="8" s="1"/>
  <c r="H24" i="32"/>
  <c r="H13" i="8" s="1"/>
  <c r="I24" i="32"/>
  <c r="I13" i="8" s="1"/>
  <c r="J24" i="32"/>
  <c r="J13" i="8" s="1"/>
  <c r="K24" i="32"/>
  <c r="K13" i="8" s="1"/>
  <c r="L24" i="32"/>
  <c r="L13" i="8" s="1"/>
  <c r="M24" i="32"/>
  <c r="M13" i="8" s="1"/>
  <c r="N24" i="32"/>
  <c r="N13" i="8" s="1"/>
  <c r="O24" i="32"/>
  <c r="O13" i="8" s="1"/>
  <c r="G5" i="8"/>
  <c r="G5" i="10" s="1"/>
  <c r="H5" i="8"/>
  <c r="H5" i="10" s="1"/>
  <c r="I5" i="8"/>
  <c r="I5" i="10" s="1"/>
  <c r="J5" i="8"/>
  <c r="J5" i="10" s="1"/>
  <c r="K5" i="8"/>
  <c r="K5" i="10" s="1"/>
  <c r="L5" i="8"/>
  <c r="L5" i="10" s="1"/>
  <c r="M5" i="8"/>
  <c r="M5" i="10" s="1"/>
  <c r="N5" i="8"/>
  <c r="N5" i="10" s="1"/>
  <c r="O5" i="8"/>
  <c r="O5" i="10" s="1"/>
  <c r="F5" i="8"/>
  <c r="P51" i="32"/>
  <c r="P50" i="32"/>
  <c r="P49" i="32"/>
  <c r="P48" i="32"/>
  <c r="P47" i="32"/>
  <c r="P46" i="32"/>
  <c r="P45" i="32"/>
  <c r="P44" i="32"/>
  <c r="P43" i="32"/>
  <c r="P42" i="32"/>
  <c r="P41" i="32"/>
  <c r="P40" i="32"/>
  <c r="P39" i="32"/>
  <c r="P38" i="32"/>
  <c r="P37" i="32"/>
  <c r="P36" i="32"/>
  <c r="P35" i="32"/>
  <c r="P34" i="32"/>
  <c r="P33" i="32"/>
  <c r="P32" i="32"/>
  <c r="P31" i="32"/>
  <c r="P30" i="32"/>
  <c r="P29" i="32"/>
  <c r="B24" i="32"/>
  <c r="B23" i="32"/>
  <c r="B22" i="32"/>
  <c r="B21" i="32"/>
  <c r="B20" i="32"/>
  <c r="B19" i="32"/>
  <c r="B18" i="32"/>
  <c r="B17" i="32"/>
  <c r="B16" i="32"/>
  <c r="F4" i="32"/>
  <c r="G4" i="32" s="1"/>
  <c r="H4" i="32" s="1"/>
  <c r="I4" i="32" s="1"/>
  <c r="J4" i="32" s="1"/>
  <c r="K4" i="32" s="1"/>
  <c r="L4" i="32" s="1"/>
  <c r="M4" i="32" s="1"/>
  <c r="N4" i="32" s="1"/>
  <c r="O4" i="32" s="1"/>
  <c r="F10" i="10" l="1"/>
  <c r="F21" i="8"/>
  <c r="F19" i="8"/>
  <c r="F8" i="10"/>
  <c r="F9" i="10"/>
  <c r="F20" i="8"/>
  <c r="F7" i="10"/>
  <c r="F18" i="8"/>
  <c r="F5" i="10"/>
  <c r="F6" i="8"/>
  <c r="F16" i="8"/>
  <c r="M30" i="6"/>
  <c r="M31" i="6" s="1"/>
  <c r="L30" i="6"/>
  <c r="L31" i="6" s="1"/>
  <c r="K30" i="6"/>
  <c r="K31" i="6" s="1"/>
  <c r="J30" i="6"/>
  <c r="J31" i="6" s="1"/>
  <c r="I30" i="6"/>
  <c r="I31" i="6" s="1"/>
  <c r="H30" i="6"/>
  <c r="H31" i="6" s="1"/>
  <c r="G30" i="6"/>
  <c r="G31" i="6" s="1"/>
  <c r="F30" i="6"/>
  <c r="F31" i="6" s="1"/>
  <c r="E30" i="6"/>
  <c r="E31" i="6" s="1"/>
  <c r="D30" i="6"/>
  <c r="M28" i="6"/>
  <c r="M29" i="6" s="1"/>
  <c r="L28" i="6"/>
  <c r="L29" i="6" s="1"/>
  <c r="K28" i="6"/>
  <c r="K29" i="6" s="1"/>
  <c r="J28" i="6"/>
  <c r="J29" i="6" s="1"/>
  <c r="I28" i="6"/>
  <c r="I29" i="6" s="1"/>
  <c r="H28" i="6"/>
  <c r="H29" i="6" s="1"/>
  <c r="G28" i="6"/>
  <c r="G29" i="6" s="1"/>
  <c r="F28" i="6"/>
  <c r="F29" i="6" s="1"/>
  <c r="E28" i="6"/>
  <c r="E29" i="6" s="1"/>
  <c r="D28" i="6"/>
  <c r="M26" i="6"/>
  <c r="M27" i="6" s="1"/>
  <c r="L26" i="6"/>
  <c r="L27" i="6" s="1"/>
  <c r="K26" i="6"/>
  <c r="K27" i="6" s="1"/>
  <c r="J26" i="6"/>
  <c r="J27" i="6" s="1"/>
  <c r="I26" i="6"/>
  <c r="I27" i="6" s="1"/>
  <c r="H26" i="6"/>
  <c r="H27" i="6" s="1"/>
  <c r="G26" i="6"/>
  <c r="G27" i="6" s="1"/>
  <c r="F26" i="6"/>
  <c r="F27" i="6" s="1"/>
  <c r="E26" i="6"/>
  <c r="D26" i="6"/>
  <c r="D27" i="6" s="1"/>
  <c r="E21" i="6"/>
  <c r="F21" i="6"/>
  <c r="G21" i="6"/>
  <c r="H21" i="6"/>
  <c r="I21" i="6"/>
  <c r="J21" i="6"/>
  <c r="K21" i="6"/>
  <c r="L21" i="6"/>
  <c r="M21" i="6"/>
  <c r="D21" i="6"/>
  <c r="E41" i="6"/>
  <c r="F41" i="6"/>
  <c r="G41" i="6"/>
  <c r="H41" i="6"/>
  <c r="I41" i="6"/>
  <c r="J41" i="6"/>
  <c r="K41" i="6"/>
  <c r="L41" i="6"/>
  <c r="M41" i="6"/>
  <c r="E42" i="6"/>
  <c r="F42" i="6"/>
  <c r="G42" i="6"/>
  <c r="H42" i="6"/>
  <c r="I42" i="6"/>
  <c r="J42" i="6"/>
  <c r="K42" i="6"/>
  <c r="L42" i="6"/>
  <c r="M42" i="6"/>
  <c r="D42" i="6"/>
  <c r="D43" i="6"/>
  <c r="F50" i="27"/>
  <c r="G50" i="27"/>
  <c r="H50" i="27"/>
  <c r="I50" i="27"/>
  <c r="J50" i="27"/>
  <c r="K50" i="27"/>
  <c r="L50" i="27"/>
  <c r="M50" i="27"/>
  <c r="N50" i="27"/>
  <c r="E50" i="27"/>
  <c r="F52" i="27"/>
  <c r="G52" i="27"/>
  <c r="H52" i="27"/>
  <c r="I52" i="27"/>
  <c r="J52" i="27"/>
  <c r="K52" i="27"/>
  <c r="L52" i="27"/>
  <c r="M52" i="27"/>
  <c r="N52" i="27"/>
  <c r="E52" i="27"/>
  <c r="F54" i="27"/>
  <c r="G54" i="27"/>
  <c r="H54" i="27"/>
  <c r="I54" i="27"/>
  <c r="J54" i="27"/>
  <c r="K54" i="27"/>
  <c r="L54" i="27"/>
  <c r="M54" i="27"/>
  <c r="N54" i="27"/>
  <c r="E54" i="27"/>
  <c r="F43" i="27"/>
  <c r="G43" i="27"/>
  <c r="H43" i="27"/>
  <c r="I43" i="27"/>
  <c r="J43" i="27"/>
  <c r="K43" i="27"/>
  <c r="L43" i="27"/>
  <c r="M43" i="27"/>
  <c r="N43" i="27"/>
  <c r="M51" i="6"/>
  <c r="L51" i="6"/>
  <c r="K51" i="6"/>
  <c r="J51" i="6"/>
  <c r="I51" i="6"/>
  <c r="H51" i="6"/>
  <c r="G51" i="6"/>
  <c r="F51" i="6"/>
  <c r="E51" i="6"/>
  <c r="D51" i="6"/>
  <c r="M50" i="6"/>
  <c r="L50" i="6"/>
  <c r="K50" i="6"/>
  <c r="J50" i="6"/>
  <c r="I50" i="6"/>
  <c r="H50" i="6"/>
  <c r="G50" i="6"/>
  <c r="F50" i="6"/>
  <c r="E50" i="6"/>
  <c r="D50" i="6"/>
  <c r="M49" i="6"/>
  <c r="L49" i="6"/>
  <c r="K49" i="6"/>
  <c r="J49" i="6"/>
  <c r="I49" i="6"/>
  <c r="H49" i="6"/>
  <c r="G49" i="6"/>
  <c r="F49" i="6"/>
  <c r="E49" i="6"/>
  <c r="D49" i="6"/>
  <c r="M48" i="6"/>
  <c r="L48" i="6"/>
  <c r="K48" i="6"/>
  <c r="J48" i="6"/>
  <c r="I48" i="6"/>
  <c r="H48" i="6"/>
  <c r="G48" i="6"/>
  <c r="F48" i="6"/>
  <c r="E48" i="6"/>
  <c r="D48" i="6"/>
  <c r="M47" i="6"/>
  <c r="L47" i="6"/>
  <c r="K47" i="6"/>
  <c r="J47" i="6"/>
  <c r="I47" i="6"/>
  <c r="H47" i="6"/>
  <c r="G47" i="6"/>
  <c r="F47" i="6"/>
  <c r="E47" i="6"/>
  <c r="D47" i="6"/>
  <c r="M46" i="6"/>
  <c r="L46" i="6"/>
  <c r="K46" i="6"/>
  <c r="J46" i="6"/>
  <c r="I46" i="6"/>
  <c r="H46" i="6"/>
  <c r="G46" i="6"/>
  <c r="F46" i="6"/>
  <c r="E46" i="6"/>
  <c r="D46" i="6"/>
  <c r="D29" i="6" l="1"/>
  <c r="D8" i="6"/>
  <c r="H8" i="6" s="1"/>
  <c r="L8" i="6" s="1"/>
  <c r="D31" i="6"/>
  <c r="D9" i="6"/>
  <c r="H9" i="6" s="1"/>
  <c r="L9" i="6" s="1"/>
  <c r="E27" i="6"/>
  <c r="D7" i="6"/>
  <c r="H7" i="6" s="1"/>
  <c r="L7" i="6" s="1"/>
  <c r="F17" i="8"/>
  <c r="F6" i="10"/>
  <c r="G6" i="8"/>
  <c r="G6" i="10" s="1"/>
  <c r="E60" i="6"/>
  <c r="F60" i="6"/>
  <c r="G60" i="6"/>
  <c r="H60" i="6"/>
  <c r="I60" i="6"/>
  <c r="J60" i="6"/>
  <c r="K60" i="6"/>
  <c r="L60" i="6"/>
  <c r="M60" i="6"/>
  <c r="D60" i="6"/>
  <c r="D41" i="6"/>
  <c r="E61" i="6"/>
  <c r="F61" i="6"/>
  <c r="G61" i="6"/>
  <c r="H61" i="6"/>
  <c r="I61" i="6"/>
  <c r="J61" i="6"/>
  <c r="K61" i="6"/>
  <c r="L61" i="6"/>
  <c r="M61" i="6"/>
  <c r="D61" i="6"/>
  <c r="D62" i="6"/>
  <c r="E22" i="6"/>
  <c r="F22" i="6"/>
  <c r="G22" i="6"/>
  <c r="H22" i="6"/>
  <c r="I22" i="6"/>
  <c r="J22" i="6"/>
  <c r="K22" i="6"/>
  <c r="L22" i="6"/>
  <c r="M22" i="6"/>
  <c r="D22" i="6"/>
  <c r="E62" i="6"/>
  <c r="E63" i="6"/>
  <c r="E40" i="6"/>
  <c r="E43" i="6" l="1"/>
  <c r="M62" i="6"/>
  <c r="G63" i="6"/>
  <c r="F63" i="6"/>
  <c r="G62" i="6"/>
  <c r="J62" i="6"/>
  <c r="F62" i="6"/>
  <c r="I62" i="6"/>
  <c r="F43" i="6" l="1"/>
  <c r="L62" i="6"/>
  <c r="K62" i="6"/>
  <c r="H62" i="6"/>
  <c r="F40" i="6"/>
  <c r="H63" i="6"/>
  <c r="G43" i="6" l="1"/>
  <c r="I63" i="6"/>
  <c r="G40" i="6"/>
  <c r="D40" i="6"/>
  <c r="D63" i="6"/>
  <c r="H43" i="6" l="1"/>
  <c r="H40" i="6"/>
  <c r="J63" i="6"/>
  <c r="D59" i="6"/>
  <c r="E59" i="6" s="1"/>
  <c r="F59" i="6" s="1"/>
  <c r="G59" i="6" s="1"/>
  <c r="H59" i="6" s="1"/>
  <c r="I59" i="6" s="1"/>
  <c r="J59" i="6" s="1"/>
  <c r="K59" i="6" s="1"/>
  <c r="L59" i="6" s="1"/>
  <c r="M59" i="6" s="1"/>
  <c r="E77" i="28"/>
  <c r="F77" i="28" s="1"/>
  <c r="G77" i="28" s="1"/>
  <c r="H77" i="28" s="1"/>
  <c r="I77" i="28" s="1"/>
  <c r="J77" i="28" s="1"/>
  <c r="K77" i="28" s="1"/>
  <c r="L77" i="28" s="1"/>
  <c r="M77" i="28" s="1"/>
  <c r="N77" i="28" s="1"/>
  <c r="I43" i="6" l="1"/>
  <c r="K63" i="6"/>
  <c r="I40" i="6"/>
  <c r="F47" i="27"/>
  <c r="G47" i="27"/>
  <c r="H47" i="27"/>
  <c r="I47" i="27"/>
  <c r="J47" i="27"/>
  <c r="K47" i="27"/>
  <c r="L47" i="27"/>
  <c r="M47" i="27"/>
  <c r="N47" i="27"/>
  <c r="E47" i="27"/>
  <c r="J43" i="6" l="1"/>
  <c r="L63" i="6"/>
  <c r="M63" i="6"/>
  <c r="J40" i="6"/>
  <c r="K43" i="6" l="1"/>
  <c r="K40" i="6"/>
  <c r="M43" i="6" l="1"/>
  <c r="L43" i="6"/>
  <c r="L40" i="6"/>
  <c r="M40" i="6"/>
  <c r="E6" i="25" l="1"/>
  <c r="F6" i="25"/>
  <c r="G6" i="25"/>
  <c r="H6" i="25"/>
  <c r="I6" i="25"/>
  <c r="J6" i="25"/>
  <c r="K6" i="25"/>
  <c r="L6" i="25"/>
  <c r="M6" i="25"/>
  <c r="D6" i="25"/>
  <c r="P51" i="8" l="1"/>
  <c r="P41" i="10" s="1"/>
  <c r="F29" i="19" l="1"/>
  <c r="B17" i="8"/>
  <c r="B18" i="8"/>
  <c r="B19" i="8"/>
  <c r="B20" i="8"/>
  <c r="B21" i="8"/>
  <c r="B22" i="8"/>
  <c r="B23" i="8"/>
  <c r="B24" i="8"/>
  <c r="B16" i="8"/>
  <c r="F30" i="7" l="1"/>
  <c r="G29" i="19"/>
  <c r="H29" i="19" s="1"/>
  <c r="F30" i="15"/>
  <c r="G30" i="15" l="1"/>
  <c r="H30" i="15" s="1"/>
  <c r="G30" i="7"/>
  <c r="H30" i="7" s="1"/>
  <c r="M53" i="6" l="1"/>
  <c r="L53" i="6"/>
  <c r="K53" i="6"/>
  <c r="J53" i="6"/>
  <c r="I53" i="6"/>
  <c r="H53" i="6"/>
  <c r="G53" i="6"/>
  <c r="F53" i="6"/>
  <c r="E53" i="6"/>
  <c r="D53" i="6"/>
  <c r="M52" i="6"/>
  <c r="L52" i="6"/>
  <c r="K52" i="6"/>
  <c r="J52" i="6"/>
  <c r="I52" i="6"/>
  <c r="H52" i="6"/>
  <c r="G52" i="6"/>
  <c r="F52" i="6"/>
  <c r="E52" i="6"/>
  <c r="D52" i="6"/>
  <c r="M45" i="6"/>
  <c r="L45" i="6"/>
  <c r="K45" i="6"/>
  <c r="J45" i="6"/>
  <c r="I45" i="6"/>
  <c r="H45" i="6"/>
  <c r="G45" i="6"/>
  <c r="F45" i="6"/>
  <c r="E45" i="6"/>
  <c r="M44" i="6"/>
  <c r="L44" i="6"/>
  <c r="K44" i="6"/>
  <c r="J44" i="6"/>
  <c r="I44" i="6"/>
  <c r="H44" i="6"/>
  <c r="G44" i="6"/>
  <c r="F44" i="6"/>
  <c r="E44" i="6"/>
  <c r="D44" i="6"/>
  <c r="H6" i="8" l="1"/>
  <c r="G17" i="8"/>
  <c r="G21" i="8"/>
  <c r="H21" i="8"/>
  <c r="I21" i="8"/>
  <c r="J21" i="8"/>
  <c r="K21" i="8"/>
  <c r="L21" i="8"/>
  <c r="M21" i="8"/>
  <c r="N21" i="8"/>
  <c r="O21" i="8"/>
  <c r="H17" i="8" l="1"/>
  <c r="H6" i="10"/>
  <c r="I6" i="8"/>
  <c r="I29" i="15"/>
  <c r="I28" i="15"/>
  <c r="I26" i="15"/>
  <c r="I25" i="15"/>
  <c r="I24" i="15"/>
  <c r="I23" i="15"/>
  <c r="I22" i="15"/>
  <c r="I21" i="15"/>
  <c r="I20" i="15"/>
  <c r="I19" i="15"/>
  <c r="I18" i="15"/>
  <c r="I17" i="15"/>
  <c r="I16" i="15"/>
  <c r="I15" i="15"/>
  <c r="I14" i="15"/>
  <c r="I13" i="15"/>
  <c r="I12" i="15"/>
  <c r="I11" i="15"/>
  <c r="I10" i="15"/>
  <c r="I9" i="15"/>
  <c r="I29" i="7"/>
  <c r="I28" i="7"/>
  <c r="I26" i="7"/>
  <c r="I25" i="7"/>
  <c r="I24" i="7"/>
  <c r="I23" i="7"/>
  <c r="I22" i="7"/>
  <c r="I21" i="7"/>
  <c r="I20" i="7"/>
  <c r="I19" i="7"/>
  <c r="I18" i="7"/>
  <c r="I17" i="7"/>
  <c r="I16" i="7"/>
  <c r="I15" i="7"/>
  <c r="I14" i="7"/>
  <c r="I13" i="7"/>
  <c r="I12" i="7"/>
  <c r="I11" i="7"/>
  <c r="I10" i="7"/>
  <c r="I9" i="7"/>
  <c r="I7" i="7"/>
  <c r="I6" i="19" s="1"/>
  <c r="I17" i="8" l="1"/>
  <c r="I6" i="10"/>
  <c r="J6" i="8"/>
  <c r="J6" i="10" s="1"/>
  <c r="I27" i="7"/>
  <c r="J17" i="8" l="1"/>
  <c r="K6" i="8"/>
  <c r="N56" i="27"/>
  <c r="M56" i="27"/>
  <c r="L56" i="27"/>
  <c r="K56" i="27"/>
  <c r="J56" i="27"/>
  <c r="I56" i="27"/>
  <c r="H56" i="27"/>
  <c r="G56" i="27"/>
  <c r="F56" i="27"/>
  <c r="E56" i="27"/>
  <c r="K17" i="8" l="1"/>
  <c r="K6" i="10"/>
  <c r="L6" i="8"/>
  <c r="L6" i="10" s="1"/>
  <c r="L17" i="8" l="1"/>
  <c r="M6" i="8"/>
  <c r="B13" i="10"/>
  <c r="B12" i="10"/>
  <c r="B11" i="10"/>
  <c r="B10" i="10"/>
  <c r="B9" i="10"/>
  <c r="B8" i="10"/>
  <c r="B7" i="10"/>
  <c r="B6" i="10"/>
  <c r="B5" i="10"/>
  <c r="H22" i="27"/>
  <c r="G17" i="19" s="1"/>
  <c r="G22" i="27"/>
  <c r="F17" i="19" s="1"/>
  <c r="H32" i="27"/>
  <c r="G27" i="19" s="1"/>
  <c r="G32" i="27"/>
  <c r="F27" i="19" s="1"/>
  <c r="G18" i="19"/>
  <c r="H18" i="27"/>
  <c r="G13" i="19" s="1"/>
  <c r="G18" i="27"/>
  <c r="F13" i="19" s="1"/>
  <c r="G16" i="27"/>
  <c r="F11" i="19" s="1"/>
  <c r="H16" i="27"/>
  <c r="G11" i="19" s="1"/>
  <c r="M17" i="8" l="1"/>
  <c r="M6" i="10"/>
  <c r="N6" i="8"/>
  <c r="I15" i="27"/>
  <c r="H10" i="19" s="1"/>
  <c r="J10" i="6"/>
  <c r="J6" i="6"/>
  <c r="D45" i="6"/>
  <c r="I48" i="28"/>
  <c r="I34" i="28"/>
  <c r="I32" i="28"/>
  <c r="E57" i="28"/>
  <c r="M32" i="6"/>
  <c r="L32" i="6"/>
  <c r="K32" i="6"/>
  <c r="J32" i="6"/>
  <c r="I32" i="6"/>
  <c r="H32" i="6"/>
  <c r="G32" i="6"/>
  <c r="F32" i="6"/>
  <c r="E32" i="6"/>
  <c r="D32" i="6"/>
  <c r="M25" i="6"/>
  <c r="L25" i="6"/>
  <c r="K25" i="6"/>
  <c r="J25" i="6"/>
  <c r="I25" i="6"/>
  <c r="H25" i="6"/>
  <c r="G25" i="6"/>
  <c r="F25" i="6"/>
  <c r="E25" i="6"/>
  <c r="D25" i="6"/>
  <c r="M23" i="6"/>
  <c r="M20" i="6" s="1"/>
  <c r="L23" i="6"/>
  <c r="L20" i="6" s="1"/>
  <c r="K23" i="6"/>
  <c r="K20" i="6" s="1"/>
  <c r="J23" i="6"/>
  <c r="J20" i="6" s="1"/>
  <c r="I23" i="6"/>
  <c r="I20" i="6" s="1"/>
  <c r="H23" i="6"/>
  <c r="H20" i="6" s="1"/>
  <c r="G23" i="6"/>
  <c r="G20" i="6" s="1"/>
  <c r="F23" i="6"/>
  <c r="F20" i="6" s="1"/>
  <c r="E23" i="6"/>
  <c r="E20" i="6" s="1"/>
  <c r="D23" i="6"/>
  <c r="E42" i="27"/>
  <c r="F42" i="27" s="1"/>
  <c r="G42" i="27" s="1"/>
  <c r="H42" i="27" s="1"/>
  <c r="I42" i="27" s="1"/>
  <c r="J42" i="27" s="1"/>
  <c r="K42" i="27" s="1"/>
  <c r="L42" i="27" s="1"/>
  <c r="M42" i="27" s="1"/>
  <c r="N42" i="27" s="1"/>
  <c r="K31" i="27"/>
  <c r="J31" i="27"/>
  <c r="I23" i="27"/>
  <c r="H18" i="19" s="1"/>
  <c r="I33" i="27"/>
  <c r="H28" i="19" s="1"/>
  <c r="I30" i="27"/>
  <c r="H25" i="19" s="1"/>
  <c r="I29" i="27"/>
  <c r="H24" i="19" s="1"/>
  <c r="I28" i="27"/>
  <c r="H23" i="19" s="1"/>
  <c r="I27" i="27"/>
  <c r="H22" i="19" s="1"/>
  <c r="I20" i="27"/>
  <c r="H15" i="19" s="1"/>
  <c r="D24" i="6" l="1"/>
  <c r="D6" i="6"/>
  <c r="D10" i="6"/>
  <c r="N17" i="8"/>
  <c r="N6" i="10"/>
  <c r="O6" i="8"/>
  <c r="O6" i="10" s="1"/>
  <c r="O33" i="15"/>
  <c r="E24" i="6"/>
  <c r="S33" i="15"/>
  <c r="I24" i="6"/>
  <c r="W33" i="15"/>
  <c r="M24" i="6"/>
  <c r="T33" i="15"/>
  <c r="J24" i="6"/>
  <c r="Q33" i="15"/>
  <c r="G24" i="6"/>
  <c r="U33" i="15"/>
  <c r="K24" i="6"/>
  <c r="P33" i="15"/>
  <c r="F24" i="6"/>
  <c r="R33" i="15"/>
  <c r="H24" i="6"/>
  <c r="V33" i="15"/>
  <c r="L24" i="6"/>
  <c r="F57" i="28"/>
  <c r="N33" i="15"/>
  <c r="N8" i="15" s="1"/>
  <c r="L33" i="15"/>
  <c r="I32" i="27"/>
  <c r="H27" i="19" s="1"/>
  <c r="I16" i="27"/>
  <c r="H11" i="19" s="1"/>
  <c r="I18" i="27"/>
  <c r="H13" i="19" s="1"/>
  <c r="I22" i="27"/>
  <c r="H17" i="19" s="1"/>
  <c r="D27" i="25"/>
  <c r="E27" i="25" s="1"/>
  <c r="F27" i="25" s="1"/>
  <c r="G27" i="25" s="1"/>
  <c r="H27" i="25" s="1"/>
  <c r="I27" i="25" s="1"/>
  <c r="J27" i="25" s="1"/>
  <c r="K27" i="25" s="1"/>
  <c r="L27" i="25" s="1"/>
  <c r="M27" i="25" s="1"/>
  <c r="D21" i="25"/>
  <c r="E21" i="25" s="1"/>
  <c r="F21" i="25" s="1"/>
  <c r="G21" i="25" s="1"/>
  <c r="H21" i="25" s="1"/>
  <c r="I21" i="25" s="1"/>
  <c r="J21" i="25" s="1"/>
  <c r="K21" i="25" s="1"/>
  <c r="L21" i="25" s="1"/>
  <c r="M21" i="25" s="1"/>
  <c r="D15" i="25"/>
  <c r="E15" i="25" s="1"/>
  <c r="F15" i="25" s="1"/>
  <c r="G15" i="25" s="1"/>
  <c r="H15" i="25" s="1"/>
  <c r="I15" i="25" s="1"/>
  <c r="J15" i="25" s="1"/>
  <c r="K15" i="25" s="1"/>
  <c r="L15" i="25" s="1"/>
  <c r="M15" i="25" s="1"/>
  <c r="O17" i="8" l="1"/>
  <c r="V18" i="15"/>
  <c r="V8" i="15"/>
  <c r="P11" i="15"/>
  <c r="P8" i="15"/>
  <c r="Q15" i="15"/>
  <c r="Q8" i="15"/>
  <c r="W25" i="15"/>
  <c r="W8" i="15"/>
  <c r="O19" i="15"/>
  <c r="O8" i="15"/>
  <c r="R10" i="15"/>
  <c r="R8" i="15"/>
  <c r="U9" i="15"/>
  <c r="U8" i="15"/>
  <c r="T16" i="15"/>
  <c r="T8" i="15"/>
  <c r="S22" i="15"/>
  <c r="S8" i="15"/>
  <c r="P29" i="15"/>
  <c r="W9" i="15"/>
  <c r="O25" i="15"/>
  <c r="O20" i="15"/>
  <c r="U21" i="15"/>
  <c r="Q22" i="15"/>
  <c r="S19" i="15"/>
  <c r="T23" i="15"/>
  <c r="R21" i="15"/>
  <c r="T17" i="15"/>
  <c r="S26" i="15"/>
  <c r="Q20" i="15"/>
  <c r="P21" i="15"/>
  <c r="W21" i="15"/>
  <c r="O23" i="15"/>
  <c r="V14" i="15"/>
  <c r="Q13" i="15"/>
  <c r="P12" i="15"/>
  <c r="W13" i="15"/>
  <c r="O15" i="15"/>
  <c r="V26" i="15"/>
  <c r="Q21" i="15"/>
  <c r="Q10" i="15"/>
  <c r="P17" i="15"/>
  <c r="P15" i="15"/>
  <c r="W11" i="15"/>
  <c r="W16" i="15"/>
  <c r="O24" i="15"/>
  <c r="T15" i="15"/>
  <c r="S12" i="15"/>
  <c r="R26" i="15"/>
  <c r="U24" i="15"/>
  <c r="T26" i="15"/>
  <c r="S21" i="15"/>
  <c r="R22" i="15"/>
  <c r="U20" i="15"/>
  <c r="V17" i="15"/>
  <c r="T22" i="15"/>
  <c r="T13" i="15"/>
  <c r="S23" i="15"/>
  <c r="S10" i="15"/>
  <c r="R9" i="15"/>
  <c r="R18" i="15"/>
  <c r="U16" i="15"/>
  <c r="U13" i="15"/>
  <c r="V9" i="15"/>
  <c r="T20" i="15"/>
  <c r="T21" i="15"/>
  <c r="S14" i="15"/>
  <c r="S29" i="15"/>
  <c r="R28" i="15"/>
  <c r="U25" i="15"/>
  <c r="V20" i="15"/>
  <c r="Q18" i="15"/>
  <c r="Q29" i="15"/>
  <c r="Q12" i="15"/>
  <c r="P28" i="15"/>
  <c r="P10" i="15"/>
  <c r="W26" i="15"/>
  <c r="W28" i="15"/>
  <c r="W14" i="15"/>
  <c r="O18" i="15"/>
  <c r="O22" i="15"/>
  <c r="V12" i="15"/>
  <c r="V13" i="15"/>
  <c r="V29" i="15"/>
  <c r="Q16" i="15"/>
  <c r="Q9" i="15"/>
  <c r="P22" i="15"/>
  <c r="P18" i="15"/>
  <c r="P23" i="15"/>
  <c r="W17" i="15"/>
  <c r="W29" i="15"/>
  <c r="W10" i="15"/>
  <c r="W19" i="15"/>
  <c r="W12" i="15"/>
  <c r="O17" i="15"/>
  <c r="O9" i="15"/>
  <c r="O28" i="15"/>
  <c r="O13" i="15"/>
  <c r="O29" i="15"/>
  <c r="V28" i="15"/>
  <c r="V21" i="15"/>
  <c r="V24" i="15"/>
  <c r="V23" i="15"/>
  <c r="V16" i="15"/>
  <c r="Q25" i="15"/>
  <c r="Q26" i="15"/>
  <c r="P16" i="15"/>
  <c r="P20" i="15"/>
  <c r="P19" i="15"/>
  <c r="W24" i="15"/>
  <c r="W20" i="15"/>
  <c r="O26" i="15"/>
  <c r="O21" i="15"/>
  <c r="O16" i="15"/>
  <c r="V22" i="15"/>
  <c r="V25" i="15"/>
  <c r="Q24" i="15"/>
  <c r="Q17" i="15"/>
  <c r="Q28" i="15"/>
  <c r="P26" i="15"/>
  <c r="P25" i="15"/>
  <c r="Q23" i="15"/>
  <c r="Q19" i="15"/>
  <c r="Q14" i="15"/>
  <c r="Q11" i="15"/>
  <c r="P14" i="15"/>
  <c r="P9" i="15"/>
  <c r="P13" i="15"/>
  <c r="P24" i="15"/>
  <c r="W23" i="15"/>
  <c r="W18" i="15"/>
  <c r="W15" i="15"/>
  <c r="W22" i="15"/>
  <c r="O11" i="15"/>
  <c r="O14" i="15"/>
  <c r="O12" i="15"/>
  <c r="O10" i="15"/>
  <c r="V10" i="15"/>
  <c r="V15" i="15"/>
  <c r="V19" i="15"/>
  <c r="V11" i="15"/>
  <c r="T29" i="15"/>
  <c r="T12" i="15"/>
  <c r="T19" i="15"/>
  <c r="T9" i="15"/>
  <c r="S17" i="15"/>
  <c r="S24" i="15"/>
  <c r="S16" i="15"/>
  <c r="S25" i="15"/>
  <c r="R16" i="15"/>
  <c r="R19" i="15"/>
  <c r="U11" i="15"/>
  <c r="U12" i="15"/>
  <c r="T10" i="15"/>
  <c r="T28" i="15"/>
  <c r="T18" i="15"/>
  <c r="S11" i="15"/>
  <c r="S15" i="15"/>
  <c r="S18" i="15"/>
  <c r="R15" i="15"/>
  <c r="R17" i="15"/>
  <c r="U17" i="15"/>
  <c r="U28" i="15"/>
  <c r="T25" i="15"/>
  <c r="T11" i="15"/>
  <c r="T14" i="15"/>
  <c r="T24" i="15"/>
  <c r="S20" i="15"/>
  <c r="S9" i="15"/>
  <c r="S28" i="15"/>
  <c r="S13" i="15"/>
  <c r="R24" i="15"/>
  <c r="R13" i="15"/>
  <c r="R25" i="15"/>
  <c r="R12" i="15"/>
  <c r="R14" i="15"/>
  <c r="U19" i="15"/>
  <c r="U22" i="15"/>
  <c r="U23" i="15"/>
  <c r="U26" i="15"/>
  <c r="U18" i="15"/>
  <c r="R23" i="15"/>
  <c r="R29" i="15"/>
  <c r="R20" i="15"/>
  <c r="R11" i="15"/>
  <c r="U10" i="15"/>
  <c r="U29" i="15"/>
  <c r="U14" i="15"/>
  <c r="U15" i="15"/>
  <c r="G57" i="28"/>
  <c r="I30" i="15"/>
  <c r="V30" i="15" s="1"/>
  <c r="I30" i="7"/>
  <c r="K35" i="27"/>
  <c r="J35" i="27"/>
  <c r="L9" i="15"/>
  <c r="L12" i="15"/>
  <c r="L16" i="15"/>
  <c r="L17" i="15"/>
  <c r="L20" i="15"/>
  <c r="L15" i="15"/>
  <c r="L24" i="15"/>
  <c r="L25" i="15"/>
  <c r="L29" i="15"/>
  <c r="L23" i="15"/>
  <c r="L11" i="15"/>
  <c r="L19" i="15"/>
  <c r="L10" i="15"/>
  <c r="L28" i="15"/>
  <c r="L13" i="15"/>
  <c r="L22" i="15"/>
  <c r="L26" i="15"/>
  <c r="L21" i="15"/>
  <c r="L14" i="15"/>
  <c r="L18" i="15"/>
  <c r="N23" i="15"/>
  <c r="N12" i="15"/>
  <c r="N25" i="15"/>
  <c r="N26" i="15"/>
  <c r="N11" i="15"/>
  <c r="N16" i="15"/>
  <c r="N13" i="15"/>
  <c r="N14" i="15"/>
  <c r="N20" i="15"/>
  <c r="N19" i="15"/>
  <c r="N24" i="15"/>
  <c r="N21" i="15"/>
  <c r="N22" i="15"/>
  <c r="N29" i="15"/>
  <c r="N9" i="15"/>
  <c r="N10" i="15"/>
  <c r="N28" i="15"/>
  <c r="N17" i="15"/>
  <c r="N18" i="15"/>
  <c r="N15" i="15"/>
  <c r="B67" i="23"/>
  <c r="B37" i="23"/>
  <c r="B6" i="23"/>
  <c r="E5" i="23"/>
  <c r="F5" i="23" s="1"/>
  <c r="G5" i="23" s="1"/>
  <c r="H5" i="23" s="1"/>
  <c r="I5" i="23" s="1"/>
  <c r="J5" i="23" s="1"/>
  <c r="K5" i="23" s="1"/>
  <c r="L5" i="23" s="1"/>
  <c r="M5" i="23" s="1"/>
  <c r="N5" i="23" s="1"/>
  <c r="G8" i="15"/>
  <c r="F8" i="15"/>
  <c r="K7" i="19"/>
  <c r="G29" i="15"/>
  <c r="F29" i="15"/>
  <c r="G28" i="15"/>
  <c r="F28" i="15"/>
  <c r="G26" i="15"/>
  <c r="F26" i="15"/>
  <c r="G25" i="15"/>
  <c r="F25" i="15"/>
  <c r="G24" i="15"/>
  <c r="F24" i="15"/>
  <c r="G23" i="15"/>
  <c r="F23" i="15"/>
  <c r="G22" i="15"/>
  <c r="F22" i="15"/>
  <c r="G21" i="15"/>
  <c r="F21" i="15"/>
  <c r="G20" i="15"/>
  <c r="F20" i="15"/>
  <c r="G19" i="15"/>
  <c r="F19" i="15"/>
  <c r="G16" i="15"/>
  <c r="F16" i="15"/>
  <c r="G14" i="15"/>
  <c r="F14" i="15"/>
  <c r="G13" i="15"/>
  <c r="F13" i="15"/>
  <c r="G12" i="15"/>
  <c r="F12" i="15"/>
  <c r="G11" i="15"/>
  <c r="F11" i="15"/>
  <c r="G10" i="15"/>
  <c r="F10" i="15"/>
  <c r="G9" i="15"/>
  <c r="F9" i="15"/>
  <c r="B37" i="11"/>
  <c r="B67" i="11"/>
  <c r="B6" i="11"/>
  <c r="B23" i="25"/>
  <c r="B29" i="25" s="1"/>
  <c r="B22" i="25"/>
  <c r="B28" i="25" s="1"/>
  <c r="D4" i="25"/>
  <c r="E4" i="25" s="1"/>
  <c r="F4" i="25" s="1"/>
  <c r="G4" i="25" s="1"/>
  <c r="H4" i="25" s="1"/>
  <c r="I4" i="25" s="1"/>
  <c r="J4" i="25" s="1"/>
  <c r="K4" i="25" s="1"/>
  <c r="L4" i="25" s="1"/>
  <c r="M4" i="25" s="1"/>
  <c r="O27" i="15" l="1"/>
  <c r="I31" i="7"/>
  <c r="R30" i="15"/>
  <c r="S30" i="15"/>
  <c r="H57" i="28"/>
  <c r="O30" i="15"/>
  <c r="W30" i="15"/>
  <c r="Q30" i="15"/>
  <c r="P30" i="15"/>
  <c r="N30" i="15"/>
  <c r="T30" i="15"/>
  <c r="L30" i="15"/>
  <c r="U30" i="15"/>
  <c r="N27" i="15"/>
  <c r="E31" i="23"/>
  <c r="H29" i="15"/>
  <c r="E31" i="11"/>
  <c r="H13" i="15"/>
  <c r="H21" i="15"/>
  <c r="H19" i="15"/>
  <c r="H10" i="15"/>
  <c r="H12" i="15"/>
  <c r="H22" i="15"/>
  <c r="H11" i="15"/>
  <c r="H8" i="15"/>
  <c r="H26" i="15"/>
  <c r="H20" i="15"/>
  <c r="H14" i="15"/>
  <c r="H16" i="15"/>
  <c r="H28" i="15"/>
  <c r="H9" i="15"/>
  <c r="H23" i="15"/>
  <c r="H24" i="15"/>
  <c r="H25" i="15"/>
  <c r="P27" i="15" l="1"/>
  <c r="P31" i="15" s="1"/>
  <c r="O31" i="15"/>
  <c r="I57" i="28"/>
  <c r="N31" i="15"/>
  <c r="Q27" i="15" l="1"/>
  <c r="Q31" i="15" s="1"/>
  <c r="J57" i="28"/>
  <c r="G31" i="11"/>
  <c r="G31" i="23"/>
  <c r="J31" i="23"/>
  <c r="J31" i="11"/>
  <c r="F31" i="23"/>
  <c r="F31" i="11"/>
  <c r="R27" i="15" l="1"/>
  <c r="R31" i="15" s="1"/>
  <c r="K57" i="28"/>
  <c r="K31" i="23"/>
  <c r="K31" i="11"/>
  <c r="L31" i="11"/>
  <c r="L31" i="23"/>
  <c r="I31" i="23"/>
  <c r="I31" i="11"/>
  <c r="H31" i="23"/>
  <c r="H31" i="11"/>
  <c r="P31" i="8"/>
  <c r="P20" i="10" s="1"/>
  <c r="G9" i="7"/>
  <c r="F9" i="7"/>
  <c r="S27" i="15" l="1"/>
  <c r="S31" i="15" s="1"/>
  <c r="L57" i="28"/>
  <c r="M31" i="11"/>
  <c r="M31" i="23"/>
  <c r="N31" i="11"/>
  <c r="N31" i="23"/>
  <c r="H9" i="7"/>
  <c r="D19" i="6"/>
  <c r="T27" i="15" l="1"/>
  <c r="T31" i="15" s="1"/>
  <c r="M57" i="28"/>
  <c r="N5" i="15"/>
  <c r="N5" i="7"/>
  <c r="G29" i="7"/>
  <c r="F29" i="7"/>
  <c r="G28" i="7"/>
  <c r="F28" i="7"/>
  <c r="G26" i="7"/>
  <c r="F26" i="7"/>
  <c r="G25" i="7"/>
  <c r="F25" i="7"/>
  <c r="G24" i="7"/>
  <c r="F24" i="7"/>
  <c r="G23" i="7"/>
  <c r="F23" i="7"/>
  <c r="G22" i="7"/>
  <c r="F22" i="7"/>
  <c r="G21" i="7"/>
  <c r="F21" i="7"/>
  <c r="G20" i="7"/>
  <c r="F20" i="7"/>
  <c r="G19" i="7"/>
  <c r="F19" i="7"/>
  <c r="G16" i="7"/>
  <c r="F16" i="7"/>
  <c r="G14" i="7"/>
  <c r="F14" i="7"/>
  <c r="G13" i="7"/>
  <c r="F13" i="7"/>
  <c r="G12" i="7"/>
  <c r="F12" i="7"/>
  <c r="G11" i="7"/>
  <c r="F11" i="7"/>
  <c r="G10" i="7"/>
  <c r="F10" i="7"/>
  <c r="G7" i="7"/>
  <c r="F7" i="7"/>
  <c r="O24" i="8"/>
  <c r="N24" i="8"/>
  <c r="M24" i="8"/>
  <c r="L24" i="8"/>
  <c r="K24" i="8"/>
  <c r="J24" i="8"/>
  <c r="I24" i="8"/>
  <c r="H24" i="8"/>
  <c r="G24" i="8"/>
  <c r="O23" i="8"/>
  <c r="N23" i="8"/>
  <c r="M23" i="8"/>
  <c r="L23" i="8"/>
  <c r="K23" i="8"/>
  <c r="J23" i="8"/>
  <c r="I23" i="8"/>
  <c r="H23" i="8"/>
  <c r="G23" i="8"/>
  <c r="O22" i="8"/>
  <c r="N22" i="8"/>
  <c r="M22" i="8"/>
  <c r="L22" i="8"/>
  <c r="K22" i="8"/>
  <c r="J22" i="8"/>
  <c r="I22" i="8"/>
  <c r="H22" i="8"/>
  <c r="G22" i="8"/>
  <c r="G16" i="8"/>
  <c r="U27" i="15" l="1"/>
  <c r="U31" i="15" s="1"/>
  <c r="N57" i="28"/>
  <c r="F17" i="7"/>
  <c r="F15" i="7"/>
  <c r="F18" i="15"/>
  <c r="F18" i="7"/>
  <c r="G18" i="15"/>
  <c r="G18" i="7"/>
  <c r="F15" i="15"/>
  <c r="H12" i="7"/>
  <c r="H16" i="7"/>
  <c r="H29" i="7"/>
  <c r="H11" i="7"/>
  <c r="H25" i="7"/>
  <c r="H28" i="7"/>
  <c r="H10" i="7"/>
  <c r="H14" i="7"/>
  <c r="H22" i="7"/>
  <c r="H26" i="7"/>
  <c r="H19" i="7"/>
  <c r="H23" i="7"/>
  <c r="H21" i="7"/>
  <c r="H13" i="7"/>
  <c r="H20" i="7"/>
  <c r="H24" i="7"/>
  <c r="V27" i="15" l="1"/>
  <c r="V31" i="15" s="1"/>
  <c r="W27" i="15"/>
  <c r="W31" i="15" s="1"/>
  <c r="F27" i="7"/>
  <c r="F31" i="7" s="1"/>
  <c r="F17" i="15"/>
  <c r="H18" i="7"/>
  <c r="H18" i="15"/>
  <c r="G17" i="15"/>
  <c r="G17" i="7"/>
  <c r="G27" i="7" s="1"/>
  <c r="G31" i="7" s="1"/>
  <c r="L8" i="15" l="1"/>
  <c r="L27" i="15" s="1"/>
  <c r="L31" i="15" s="1"/>
  <c r="I8" i="15"/>
  <c r="I7" i="19" s="1"/>
  <c r="H17" i="7"/>
  <c r="H17" i="15"/>
  <c r="I27" i="15" l="1"/>
  <c r="H7" i="7"/>
  <c r="H27" i="7" s="1"/>
  <c r="H31" i="7" s="1"/>
  <c r="I31" i="15" l="1"/>
  <c r="H5" i="21" s="1"/>
  <c r="F27" i="15"/>
  <c r="G27" i="15"/>
  <c r="H27" i="15"/>
  <c r="M33" i="6"/>
  <c r="L33" i="6"/>
  <c r="K33" i="6"/>
  <c r="J33" i="6"/>
  <c r="I33" i="6"/>
  <c r="H33" i="6"/>
  <c r="G33" i="6"/>
  <c r="F33" i="6"/>
  <c r="E33" i="6"/>
  <c r="D33" i="6"/>
  <c r="V33" i="7"/>
  <c r="V30" i="7" s="1"/>
  <c r="U33" i="7"/>
  <c r="U30" i="7" s="1"/>
  <c r="T33" i="7"/>
  <c r="T30" i="7" s="1"/>
  <c r="S33" i="7"/>
  <c r="S30" i="7" s="1"/>
  <c r="R33" i="7"/>
  <c r="R30" i="7" s="1"/>
  <c r="Q33" i="7"/>
  <c r="Q30" i="7" s="1"/>
  <c r="P33" i="7"/>
  <c r="P30" i="7" s="1"/>
  <c r="O33" i="7"/>
  <c r="O30" i="7" s="1"/>
  <c r="F31" i="15" l="1"/>
  <c r="H31" i="15"/>
  <c r="G31" i="15"/>
  <c r="W33" i="7"/>
  <c r="W22" i="7" s="1"/>
  <c r="Q18" i="7"/>
  <c r="Q15" i="7"/>
  <c r="Q16" i="7"/>
  <c r="Q10" i="7"/>
  <c r="Q25" i="7"/>
  <c r="Q26" i="7"/>
  <c r="Q23" i="7"/>
  <c r="Q24" i="7"/>
  <c r="Q9" i="7"/>
  <c r="Q14" i="7"/>
  <c r="Q17" i="7"/>
  <c r="Q22" i="7"/>
  <c r="Q12" i="7"/>
  <c r="Q13" i="7"/>
  <c r="Q11" i="7"/>
  <c r="Q20" i="7"/>
  <c r="Q21" i="7"/>
  <c r="Q28" i="7"/>
  <c r="Q7" i="7"/>
  <c r="Q19" i="7"/>
  <c r="Q29" i="7"/>
  <c r="P29" i="7"/>
  <c r="P7" i="7"/>
  <c r="P9" i="7"/>
  <c r="P11" i="7"/>
  <c r="P16" i="7"/>
  <c r="P17" i="7"/>
  <c r="P24" i="7"/>
  <c r="P15" i="7"/>
  <c r="P10" i="7"/>
  <c r="P28" i="7"/>
  <c r="P23" i="7"/>
  <c r="P18" i="7"/>
  <c r="P13" i="7"/>
  <c r="P14" i="7"/>
  <c r="P19" i="7"/>
  <c r="P20" i="7"/>
  <c r="P12" i="7"/>
  <c r="P25" i="7"/>
  <c r="P22" i="7"/>
  <c r="P21" i="7"/>
  <c r="P26" i="7"/>
  <c r="R24" i="7"/>
  <c r="R22" i="7"/>
  <c r="R9" i="7"/>
  <c r="R23" i="7"/>
  <c r="R13" i="7"/>
  <c r="R25" i="7"/>
  <c r="R21" i="7"/>
  <c r="R11" i="7"/>
  <c r="R12" i="7"/>
  <c r="R17" i="7"/>
  <c r="R10" i="7"/>
  <c r="R19" i="7"/>
  <c r="R20" i="7"/>
  <c r="R18" i="7"/>
  <c r="R28" i="7"/>
  <c r="R29" i="7"/>
  <c r="R16" i="7"/>
  <c r="R14" i="7"/>
  <c r="R15" i="7"/>
  <c r="R26" i="7"/>
  <c r="R7" i="7"/>
  <c r="S16" i="7"/>
  <c r="S12" i="7"/>
  <c r="S20" i="7"/>
  <c r="S15" i="7"/>
  <c r="S10" i="7"/>
  <c r="S11" i="7"/>
  <c r="S29" i="7"/>
  <c r="S23" i="7"/>
  <c r="S9" i="7"/>
  <c r="S18" i="7"/>
  <c r="S19" i="7"/>
  <c r="S17" i="7"/>
  <c r="S26" i="7"/>
  <c r="S28" i="7"/>
  <c r="S25" i="7"/>
  <c r="S24" i="7"/>
  <c r="S7" i="7"/>
  <c r="S21" i="7"/>
  <c r="S22" i="7"/>
  <c r="S13" i="7"/>
  <c r="S14" i="7"/>
  <c r="T19" i="7"/>
  <c r="T9" i="7"/>
  <c r="T10" i="7"/>
  <c r="T28" i="7"/>
  <c r="T7" i="7"/>
  <c r="T17" i="7"/>
  <c r="T18" i="7"/>
  <c r="T16" i="7"/>
  <c r="T25" i="7"/>
  <c r="T26" i="7"/>
  <c r="T14" i="7"/>
  <c r="T24" i="7"/>
  <c r="T15" i="7"/>
  <c r="T22" i="7"/>
  <c r="T12" i="7"/>
  <c r="T13" i="7"/>
  <c r="T11" i="7"/>
  <c r="T29" i="7"/>
  <c r="T21" i="7"/>
  <c r="T20" i="7"/>
  <c r="T23" i="7"/>
  <c r="U7" i="7"/>
  <c r="U9" i="7"/>
  <c r="U26" i="7"/>
  <c r="U16" i="7"/>
  <c r="U17" i="7"/>
  <c r="U15" i="7"/>
  <c r="U24" i="7"/>
  <c r="U25" i="7"/>
  <c r="U23" i="7"/>
  <c r="U11" i="7"/>
  <c r="U12" i="7"/>
  <c r="U13" i="7"/>
  <c r="U19" i="7"/>
  <c r="U20" i="7"/>
  <c r="U14" i="7"/>
  <c r="U18" i="7"/>
  <c r="U28" i="7"/>
  <c r="U29" i="7"/>
  <c r="U21" i="7"/>
  <c r="U22" i="7"/>
  <c r="U10" i="7"/>
  <c r="N33" i="7"/>
  <c r="N30" i="7" s="1"/>
  <c r="L33" i="7"/>
  <c r="L30" i="7" s="1"/>
  <c r="V12" i="7"/>
  <c r="V15" i="7"/>
  <c r="V16" i="7"/>
  <c r="V20" i="7"/>
  <c r="V14" i="7"/>
  <c r="V23" i="7"/>
  <c r="V24" i="7"/>
  <c r="V29" i="7"/>
  <c r="V21" i="7"/>
  <c r="V22" i="7"/>
  <c r="V13" i="7"/>
  <c r="V10" i="7"/>
  <c r="V11" i="7"/>
  <c r="V18" i="7"/>
  <c r="V19" i="7"/>
  <c r="V9" i="7"/>
  <c r="V26" i="7"/>
  <c r="V28" i="7"/>
  <c r="V7" i="7"/>
  <c r="V25" i="7"/>
  <c r="V17" i="7"/>
  <c r="O20" i="7"/>
  <c r="O29" i="7"/>
  <c r="O21" i="7"/>
  <c r="O9" i="7"/>
  <c r="O10" i="7"/>
  <c r="O17" i="7"/>
  <c r="O7" i="7"/>
  <c r="O25" i="7"/>
  <c r="O26" i="7"/>
  <c r="O12" i="7"/>
  <c r="O16" i="7"/>
  <c r="O24" i="7"/>
  <c r="O11" i="7"/>
  <c r="O13" i="7"/>
  <c r="O22" i="7"/>
  <c r="O23" i="7"/>
  <c r="O28" i="7"/>
  <c r="O15" i="7"/>
  <c r="O19" i="7"/>
  <c r="O14" i="7"/>
  <c r="O18" i="7"/>
  <c r="W24" i="7" l="1"/>
  <c r="W21" i="7"/>
  <c r="W11" i="7"/>
  <c r="W10" i="7"/>
  <c r="W20" i="7"/>
  <c r="W18" i="7"/>
  <c r="W12" i="7"/>
  <c r="W29" i="7"/>
  <c r="W16" i="7"/>
  <c r="W7" i="7"/>
  <c r="W15" i="7"/>
  <c r="W26" i="7"/>
  <c r="W17" i="7"/>
  <c r="W19" i="7"/>
  <c r="W14" i="7"/>
  <c r="W25" i="7"/>
  <c r="W9" i="7"/>
  <c r="W13" i="7"/>
  <c r="W30" i="7"/>
  <c r="W28" i="7"/>
  <c r="W23" i="7"/>
  <c r="S27" i="7"/>
  <c r="S31" i="7" s="1"/>
  <c r="N18" i="7"/>
  <c r="N26" i="7"/>
  <c r="N13" i="7"/>
  <c r="N21" i="7"/>
  <c r="N9" i="7"/>
  <c r="N16" i="7"/>
  <c r="N12" i="7"/>
  <c r="N24" i="7"/>
  <c r="N11" i="7"/>
  <c r="N20" i="7"/>
  <c r="N15" i="7"/>
  <c r="N10" i="7"/>
  <c r="N28" i="7"/>
  <c r="N25" i="7"/>
  <c r="N22" i="7"/>
  <c r="N17" i="7"/>
  <c r="N29" i="7"/>
  <c r="N7" i="7"/>
  <c r="N19" i="7"/>
  <c r="N23" i="7"/>
  <c r="N14" i="7"/>
  <c r="R27" i="7"/>
  <c r="R31" i="7" s="1"/>
  <c r="P27" i="7"/>
  <c r="P31" i="7" s="1"/>
  <c r="L26" i="7"/>
  <c r="L13" i="7"/>
  <c r="L9" i="7"/>
  <c r="L21" i="7"/>
  <c r="L7" i="7"/>
  <c r="L17" i="7"/>
  <c r="L22" i="7"/>
  <c r="L16" i="7"/>
  <c r="L25" i="7"/>
  <c r="L11" i="7"/>
  <c r="L20" i="7"/>
  <c r="L24" i="7"/>
  <c r="L19" i="7"/>
  <c r="L29" i="7"/>
  <c r="L15" i="7"/>
  <c r="L28" i="7"/>
  <c r="L14" i="7"/>
  <c r="L18" i="7"/>
  <c r="L23" i="7"/>
  <c r="L10" i="7"/>
  <c r="L12" i="7"/>
  <c r="O27" i="7"/>
  <c r="O31" i="7" s="1"/>
  <c r="V27" i="7"/>
  <c r="V31" i="7" s="1"/>
  <c r="Q27" i="7"/>
  <c r="Q31" i="7" s="1"/>
  <c r="U27" i="7"/>
  <c r="U31" i="7" s="1"/>
  <c r="T27" i="7"/>
  <c r="T31" i="7" s="1"/>
  <c r="K6" i="19"/>
  <c r="E19" i="6"/>
  <c r="D39" i="6"/>
  <c r="E39" i="6" s="1"/>
  <c r="F39" i="6" s="1"/>
  <c r="G39" i="6" s="1"/>
  <c r="H39" i="6" s="1"/>
  <c r="I39" i="6" s="1"/>
  <c r="J39" i="6" s="1"/>
  <c r="K39" i="6" s="1"/>
  <c r="L39" i="6" s="1"/>
  <c r="M39" i="6" s="1"/>
  <c r="K16" i="19" l="1"/>
  <c r="I9" i="19" s="1"/>
  <c r="W27" i="7"/>
  <c r="W31" i="7" s="1"/>
  <c r="N27" i="7"/>
  <c r="N31" i="7" s="1"/>
  <c r="F19" i="6"/>
  <c r="O5" i="7"/>
  <c r="O5" i="15"/>
  <c r="I20" i="19" l="1"/>
  <c r="I21" i="19"/>
  <c r="I18" i="19"/>
  <c r="I27" i="19"/>
  <c r="I23" i="19"/>
  <c r="I19" i="19"/>
  <c r="I22" i="19"/>
  <c r="I15" i="19"/>
  <c r="I29" i="19"/>
  <c r="I16" i="19"/>
  <c r="I10" i="19"/>
  <c r="I28" i="19"/>
  <c r="I24" i="19"/>
  <c r="I13" i="19"/>
  <c r="I11" i="19"/>
  <c r="I12" i="19"/>
  <c r="I25" i="19"/>
  <c r="I8" i="19"/>
  <c r="I17" i="19"/>
  <c r="I14" i="19"/>
  <c r="K28" i="19"/>
  <c r="K29" i="19"/>
  <c r="K27" i="19"/>
  <c r="K24" i="19"/>
  <c r="K17" i="19"/>
  <c r="K11" i="19"/>
  <c r="K23" i="19"/>
  <c r="K20" i="19"/>
  <c r="K21" i="19"/>
  <c r="K14" i="19"/>
  <c r="K9" i="19"/>
  <c r="K13" i="19"/>
  <c r="K26" i="19"/>
  <c r="K8" i="19"/>
  <c r="K22" i="19"/>
  <c r="K12" i="19"/>
  <c r="K15" i="19"/>
  <c r="K25" i="19"/>
  <c r="K18" i="19"/>
  <c r="K30" i="19"/>
  <c r="K19" i="19"/>
  <c r="K10" i="19"/>
  <c r="G19" i="6"/>
  <c r="P5" i="15"/>
  <c r="P5" i="7"/>
  <c r="H10" i="6"/>
  <c r="H6" i="6"/>
  <c r="I26" i="19" l="1"/>
  <c r="H19" i="6"/>
  <c r="Q5" i="7"/>
  <c r="Q5" i="15"/>
  <c r="N28" i="12"/>
  <c r="M28" i="12"/>
  <c r="L28" i="12"/>
  <c r="K28" i="12"/>
  <c r="J28" i="12"/>
  <c r="I28" i="12"/>
  <c r="H28" i="12"/>
  <c r="E4" i="14"/>
  <c r="F4" i="14" s="1"/>
  <c r="G4" i="14" s="1"/>
  <c r="H4" i="14" s="1"/>
  <c r="I4" i="14" s="1"/>
  <c r="J4" i="14" s="1"/>
  <c r="K4" i="14" s="1"/>
  <c r="L4" i="14" s="1"/>
  <c r="M4" i="14" s="1"/>
  <c r="N4" i="14" s="1"/>
  <c r="G26" i="19" l="1"/>
  <c r="H26" i="19"/>
  <c r="F26" i="19"/>
  <c r="I30" i="19"/>
  <c r="G18" i="8"/>
  <c r="H18" i="8"/>
  <c r="G19" i="8"/>
  <c r="I19" i="6"/>
  <c r="R5" i="7"/>
  <c r="R5" i="15"/>
  <c r="H16" i="8"/>
  <c r="I16" i="8"/>
  <c r="H19" i="8"/>
  <c r="E28" i="12"/>
  <c r="F28" i="12"/>
  <c r="G30" i="19" l="1"/>
  <c r="H30" i="19"/>
  <c r="F30" i="19"/>
  <c r="I18" i="8"/>
  <c r="I5" i="21"/>
  <c r="I8" i="21" s="1"/>
  <c r="J19" i="6"/>
  <c r="S5" i="15"/>
  <c r="S5" i="7"/>
  <c r="J16" i="8"/>
  <c r="G28" i="12"/>
  <c r="F45" i="10"/>
  <c r="G45" i="10" s="1"/>
  <c r="H45" i="10" s="1"/>
  <c r="I45" i="10" s="1"/>
  <c r="J45" i="10" s="1"/>
  <c r="K45" i="10" s="1"/>
  <c r="L45" i="10" s="1"/>
  <c r="M45" i="10" s="1"/>
  <c r="N45" i="10" s="1"/>
  <c r="O45" i="10" s="1"/>
  <c r="B37" i="12"/>
  <c r="B33" i="12"/>
  <c r="J18" i="8" l="1"/>
  <c r="I19" i="8"/>
  <c r="K19" i="6"/>
  <c r="T5" i="7"/>
  <c r="T5" i="15"/>
  <c r="K16" i="8"/>
  <c r="J19" i="8"/>
  <c r="E4" i="12"/>
  <c r="F4" i="12" s="1"/>
  <c r="G4" i="12" s="1"/>
  <c r="H4" i="12" s="1"/>
  <c r="I4" i="12" s="1"/>
  <c r="J4" i="12" s="1"/>
  <c r="K4" i="12" s="1"/>
  <c r="L4" i="12" s="1"/>
  <c r="M4" i="12" s="1"/>
  <c r="N4" i="12" s="1"/>
  <c r="E5" i="11"/>
  <c r="F5" i="11" s="1"/>
  <c r="G5" i="11" s="1"/>
  <c r="H5" i="11" s="1"/>
  <c r="I5" i="11" s="1"/>
  <c r="J5" i="11" s="1"/>
  <c r="K5" i="11" s="1"/>
  <c r="L5" i="11" s="1"/>
  <c r="M5" i="11" s="1"/>
  <c r="N5" i="11" s="1"/>
  <c r="O13" i="10"/>
  <c r="N13" i="10"/>
  <c r="M13" i="10"/>
  <c r="L13" i="10"/>
  <c r="K13" i="10"/>
  <c r="J13" i="10"/>
  <c r="I13" i="10"/>
  <c r="H13" i="10"/>
  <c r="G13" i="10"/>
  <c r="F13" i="10"/>
  <c r="O12" i="10"/>
  <c r="N12" i="10"/>
  <c r="M12" i="10"/>
  <c r="L12" i="10"/>
  <c r="K12" i="10"/>
  <c r="J12" i="10"/>
  <c r="I12" i="10"/>
  <c r="H12" i="10"/>
  <c r="G12" i="10"/>
  <c r="F12" i="10"/>
  <c r="O11" i="10"/>
  <c r="N11" i="10"/>
  <c r="M11" i="10"/>
  <c r="L11" i="10"/>
  <c r="K11" i="10"/>
  <c r="J11" i="10"/>
  <c r="I11" i="10"/>
  <c r="H11" i="10"/>
  <c r="G11" i="10"/>
  <c r="F11" i="10"/>
  <c r="F4" i="10"/>
  <c r="F41" i="10" l="1"/>
  <c r="K18" i="8"/>
  <c r="L19" i="6"/>
  <c r="U5" i="15"/>
  <c r="U5" i="7"/>
  <c r="G4" i="10"/>
  <c r="G41" i="10" s="1"/>
  <c r="F20" i="10"/>
  <c r="L16" i="8"/>
  <c r="K19" i="8"/>
  <c r="P30" i="8"/>
  <c r="P19" i="10" s="1"/>
  <c r="P32" i="8"/>
  <c r="P21" i="10" s="1"/>
  <c r="P33" i="8"/>
  <c r="P22" i="10" s="1"/>
  <c r="P34" i="8"/>
  <c r="P23" i="10" s="1"/>
  <c r="P35" i="8"/>
  <c r="P24" i="10" s="1"/>
  <c r="P36" i="8"/>
  <c r="P25" i="10" s="1"/>
  <c r="P37" i="8"/>
  <c r="P26" i="10" s="1"/>
  <c r="P38" i="8"/>
  <c r="P27" i="10" s="1"/>
  <c r="P39" i="8"/>
  <c r="P28" i="10" s="1"/>
  <c r="P40" i="8"/>
  <c r="P29" i="10" s="1"/>
  <c r="P41" i="8"/>
  <c r="P30" i="10" s="1"/>
  <c r="P42" i="8"/>
  <c r="P31" i="10" s="1"/>
  <c r="P43" i="8"/>
  <c r="P32" i="10" s="1"/>
  <c r="P44" i="8"/>
  <c r="P33" i="10" s="1"/>
  <c r="P45" i="8"/>
  <c r="P34" i="10" s="1"/>
  <c r="P46" i="8"/>
  <c r="P35" i="10" s="1"/>
  <c r="P47" i="8"/>
  <c r="P36" i="10" s="1"/>
  <c r="P48" i="8"/>
  <c r="P37" i="10" s="1"/>
  <c r="P49" i="8"/>
  <c r="P39" i="10" s="1"/>
  <c r="P50" i="8"/>
  <c r="P40" i="10" s="1"/>
  <c r="P29" i="8"/>
  <c r="P18" i="10" s="1"/>
  <c r="F4" i="8"/>
  <c r="E41" i="11" l="1"/>
  <c r="E41" i="23"/>
  <c r="E10" i="23"/>
  <c r="E10" i="11"/>
  <c r="F48" i="10"/>
  <c r="E71" i="11"/>
  <c r="E71" i="23"/>
  <c r="G4" i="8"/>
  <c r="G21" i="10"/>
  <c r="L18" i="8"/>
  <c r="G25" i="10"/>
  <c r="M19" i="6"/>
  <c r="V5" i="15"/>
  <c r="V5" i="7"/>
  <c r="H4" i="10"/>
  <c r="G20" i="10"/>
  <c r="M16" i="8"/>
  <c r="F39" i="10"/>
  <c r="G28" i="10"/>
  <c r="G35" i="10"/>
  <c r="F32" i="10"/>
  <c r="F26" i="10"/>
  <c r="G30" i="10"/>
  <c r="G23" i="10"/>
  <c r="G36" i="10"/>
  <c r="G18" i="10"/>
  <c r="G24" i="10"/>
  <c r="F34" i="10"/>
  <c r="G39" i="10"/>
  <c r="G31" i="10"/>
  <c r="F28" i="10"/>
  <c r="F22" i="10"/>
  <c r="G26" i="10"/>
  <c r="F37" i="10"/>
  <c r="F33" i="10"/>
  <c r="F29" i="10"/>
  <c r="F25" i="10"/>
  <c r="F21" i="10"/>
  <c r="G32" i="10"/>
  <c r="F40" i="10"/>
  <c r="F35" i="10"/>
  <c r="F31" i="10"/>
  <c r="F27" i="10"/>
  <c r="F23" i="10"/>
  <c r="F18" i="10"/>
  <c r="G40" i="10"/>
  <c r="F36" i="10"/>
  <c r="F30" i="10"/>
  <c r="G34" i="10"/>
  <c r="G37" i="10"/>
  <c r="G29" i="10"/>
  <c r="G27" i="10"/>
  <c r="F24" i="10"/>
  <c r="G22" i="10"/>
  <c r="F43" i="23" l="1"/>
  <c r="F43" i="11"/>
  <c r="F12" i="23"/>
  <c r="F12" i="11"/>
  <c r="E45" i="11"/>
  <c r="E45" i="23"/>
  <c r="E14" i="23"/>
  <c r="E14" i="11"/>
  <c r="E56" i="11"/>
  <c r="E56" i="23"/>
  <c r="E25" i="23"/>
  <c r="E25" i="11"/>
  <c r="F48" i="23"/>
  <c r="F48" i="11"/>
  <c r="F17" i="23"/>
  <c r="F17" i="11"/>
  <c r="E51" i="23"/>
  <c r="E51" i="11"/>
  <c r="E20" i="11"/>
  <c r="E20" i="23"/>
  <c r="E44" i="23"/>
  <c r="E44" i="11"/>
  <c r="E13" i="23"/>
  <c r="E13" i="11"/>
  <c r="E61" i="11"/>
  <c r="E61" i="23"/>
  <c r="E30" i="23"/>
  <c r="E30" i="11"/>
  <c r="E50" i="23"/>
  <c r="E50" i="11"/>
  <c r="E19" i="23"/>
  <c r="E19" i="11"/>
  <c r="E43" i="11"/>
  <c r="E43" i="23"/>
  <c r="E12" i="23"/>
  <c r="E12" i="11"/>
  <c r="E55" i="23"/>
  <c r="E55" i="11"/>
  <c r="E24" i="11"/>
  <c r="E24" i="23"/>
  <c r="F44" i="23"/>
  <c r="F44" i="11"/>
  <c r="F13" i="11"/>
  <c r="F13" i="23"/>
  <c r="F56" i="23"/>
  <c r="F56" i="11"/>
  <c r="F25" i="11"/>
  <c r="F25" i="23"/>
  <c r="F41" i="23"/>
  <c r="F41" i="11"/>
  <c r="F10" i="23"/>
  <c r="F10" i="11"/>
  <c r="F61" i="23"/>
  <c r="F61" i="11"/>
  <c r="F30" i="23"/>
  <c r="F30" i="11"/>
  <c r="E42" i="23"/>
  <c r="E42" i="11"/>
  <c r="E11" i="23"/>
  <c r="E11" i="11"/>
  <c r="F52" i="23"/>
  <c r="F52" i="11"/>
  <c r="F21" i="11"/>
  <c r="F21" i="23"/>
  <c r="E39" i="23"/>
  <c r="E39" i="11"/>
  <c r="E8" i="23"/>
  <c r="E8" i="11"/>
  <c r="F50" i="23"/>
  <c r="F50" i="11"/>
  <c r="F19" i="23"/>
  <c r="F19" i="11"/>
  <c r="E57" i="23"/>
  <c r="E57" i="11"/>
  <c r="E26" i="11"/>
  <c r="E26" i="23"/>
  <c r="E48" i="23"/>
  <c r="E48" i="11"/>
  <c r="E17" i="23"/>
  <c r="E17" i="11"/>
  <c r="F53" i="23"/>
  <c r="F53" i="11"/>
  <c r="F22" i="23"/>
  <c r="F22" i="11"/>
  <c r="E54" i="23"/>
  <c r="E54" i="11"/>
  <c r="E23" i="23"/>
  <c r="E23" i="11"/>
  <c r="E65" i="23"/>
  <c r="E49" i="23" s="1"/>
  <c r="E65" i="11"/>
  <c r="E49" i="11" s="1"/>
  <c r="E35" i="23"/>
  <c r="E18" i="23" s="1"/>
  <c r="E35" i="11"/>
  <c r="E18" i="11" s="1"/>
  <c r="F45" i="23"/>
  <c r="F45" i="11"/>
  <c r="F14" i="23"/>
  <c r="F14" i="11"/>
  <c r="F51" i="23"/>
  <c r="F51" i="11"/>
  <c r="F20" i="23"/>
  <c r="F20" i="11"/>
  <c r="F65" i="23"/>
  <c r="F49" i="23" s="1"/>
  <c r="F65" i="11"/>
  <c r="F49" i="11" s="1"/>
  <c r="F35" i="23"/>
  <c r="F18" i="23" s="1"/>
  <c r="F35" i="11"/>
  <c r="F18" i="11" s="1"/>
  <c r="F46" i="11"/>
  <c r="F46" i="23"/>
  <c r="F15" i="23"/>
  <c r="F15" i="11"/>
  <c r="F58" i="11"/>
  <c r="F58" i="23"/>
  <c r="F27" i="11"/>
  <c r="F27" i="23"/>
  <c r="E52" i="23"/>
  <c r="E52" i="11"/>
  <c r="E21" i="23"/>
  <c r="E21" i="11"/>
  <c r="E58" i="23"/>
  <c r="E58" i="11"/>
  <c r="E27" i="23"/>
  <c r="E27" i="11"/>
  <c r="F39" i="23"/>
  <c r="F39" i="11"/>
  <c r="F8" i="23"/>
  <c r="F8" i="11"/>
  <c r="E60" i="23"/>
  <c r="E60" i="11"/>
  <c r="E29" i="23"/>
  <c r="E29" i="11"/>
  <c r="F55" i="23"/>
  <c r="F55" i="11"/>
  <c r="F24" i="23"/>
  <c r="F24" i="11"/>
  <c r="E46" i="23"/>
  <c r="E46" i="11"/>
  <c r="E15" i="23"/>
  <c r="E15" i="11"/>
  <c r="F60" i="23"/>
  <c r="F60" i="11"/>
  <c r="F29" i="11"/>
  <c r="F29" i="23"/>
  <c r="F57" i="23"/>
  <c r="F57" i="11"/>
  <c r="F26" i="23"/>
  <c r="F26" i="11"/>
  <c r="E53" i="23"/>
  <c r="E53" i="11"/>
  <c r="E22" i="11"/>
  <c r="E22" i="23"/>
  <c r="F42" i="23"/>
  <c r="F42" i="11"/>
  <c r="F11" i="23"/>
  <c r="F11" i="11"/>
  <c r="E95" i="23"/>
  <c r="E79" i="23" s="1"/>
  <c r="E95" i="11"/>
  <c r="E79" i="11" s="1"/>
  <c r="F95" i="23"/>
  <c r="F79" i="23" s="1"/>
  <c r="F95" i="11"/>
  <c r="F79" i="11" s="1"/>
  <c r="E94" i="23"/>
  <c r="E77" i="23" s="1"/>
  <c r="E94" i="11"/>
  <c r="E77" i="11" s="1"/>
  <c r="F94" i="23"/>
  <c r="F77" i="23" s="1"/>
  <c r="F94" i="11"/>
  <c r="F77" i="11" s="1"/>
  <c r="G48" i="10"/>
  <c r="F80" i="11"/>
  <c r="F80" i="23"/>
  <c r="E74" i="11"/>
  <c r="E74" i="23"/>
  <c r="E80" i="11"/>
  <c r="E80" i="23"/>
  <c r="E85" i="23"/>
  <c r="E85" i="11"/>
  <c r="E83" i="11"/>
  <c r="E83" i="23"/>
  <c r="E78" i="11"/>
  <c r="E78" i="23"/>
  <c r="E84" i="11"/>
  <c r="E84" i="23"/>
  <c r="F75" i="11"/>
  <c r="F75" i="23"/>
  <c r="E75" i="11"/>
  <c r="E75" i="23"/>
  <c r="F91" i="11"/>
  <c r="F91" i="23"/>
  <c r="E72" i="11"/>
  <c r="E72" i="23"/>
  <c r="E88" i="11"/>
  <c r="E88" i="23"/>
  <c r="F69" i="11"/>
  <c r="F69" i="23"/>
  <c r="F78" i="11"/>
  <c r="F78" i="23"/>
  <c r="F85" i="11"/>
  <c r="F85" i="23"/>
  <c r="E69" i="11"/>
  <c r="E69" i="23"/>
  <c r="E86" i="11"/>
  <c r="E86" i="23"/>
  <c r="E76" i="11"/>
  <c r="E76" i="23"/>
  <c r="F90" i="11"/>
  <c r="F90" i="23"/>
  <c r="F87" i="11"/>
  <c r="F87" i="23"/>
  <c r="E90" i="11"/>
  <c r="E90" i="23"/>
  <c r="F71" i="11"/>
  <c r="F71" i="23"/>
  <c r="E81" i="11"/>
  <c r="E81" i="23"/>
  <c r="E91" i="11"/>
  <c r="E91" i="23"/>
  <c r="E73" i="11"/>
  <c r="E73" i="23"/>
  <c r="F72" i="11"/>
  <c r="F72" i="23"/>
  <c r="F73" i="11"/>
  <c r="F73" i="23"/>
  <c r="E87" i="11"/>
  <c r="E87" i="23"/>
  <c r="F83" i="11"/>
  <c r="F83" i="23"/>
  <c r="F74" i="11"/>
  <c r="F74" i="23"/>
  <c r="F86" i="11"/>
  <c r="F86" i="23"/>
  <c r="F76" i="11"/>
  <c r="F76" i="23"/>
  <c r="F88" i="11"/>
  <c r="F88" i="23"/>
  <c r="E82" i="11"/>
  <c r="E82" i="23"/>
  <c r="F82" i="11"/>
  <c r="F82" i="23"/>
  <c r="F81" i="11"/>
  <c r="F81" i="23"/>
  <c r="G20" i="8"/>
  <c r="F19" i="10"/>
  <c r="H4" i="8"/>
  <c r="G49" i="10"/>
  <c r="H30" i="10"/>
  <c r="H41" i="10"/>
  <c r="L19" i="8"/>
  <c r="M18" i="8"/>
  <c r="H28" i="10"/>
  <c r="G53" i="10"/>
  <c r="W5" i="7"/>
  <c r="W5" i="15"/>
  <c r="H26" i="10"/>
  <c r="H37" i="10"/>
  <c r="H34" i="10"/>
  <c r="H23" i="10"/>
  <c r="H29" i="10"/>
  <c r="H35" i="10"/>
  <c r="H40" i="10"/>
  <c r="I4" i="10"/>
  <c r="I41" i="10" s="1"/>
  <c r="H20" i="10"/>
  <c r="H32" i="10"/>
  <c r="H31" i="10"/>
  <c r="H25" i="10"/>
  <c r="H39" i="10"/>
  <c r="H18" i="10"/>
  <c r="H24" i="10"/>
  <c r="H21" i="10"/>
  <c r="H27" i="10"/>
  <c r="H36" i="10"/>
  <c r="H22" i="10"/>
  <c r="N16" i="8"/>
  <c r="G65" i="10"/>
  <c r="F61" i="10"/>
  <c r="G66" i="10"/>
  <c r="G52" i="10"/>
  <c r="F60" i="10"/>
  <c r="G46" i="10"/>
  <c r="F66" i="10"/>
  <c r="G59" i="10"/>
  <c r="F62" i="10"/>
  <c r="G63" i="10"/>
  <c r="G50" i="10"/>
  <c r="G55" i="10"/>
  <c r="F51" i="10"/>
  <c r="F65" i="10"/>
  <c r="F58" i="10"/>
  <c r="F59" i="10"/>
  <c r="F54" i="10"/>
  <c r="F63" i="10"/>
  <c r="F67" i="10"/>
  <c r="F49" i="10"/>
  <c r="G67" i="10"/>
  <c r="G64" i="10"/>
  <c r="G51" i="10"/>
  <c r="G57" i="10"/>
  <c r="F46" i="10"/>
  <c r="F53" i="10"/>
  <c r="G56" i="10"/>
  <c r="G60" i="10"/>
  <c r="F56" i="10"/>
  <c r="F55" i="10"/>
  <c r="F50" i="10"/>
  <c r="F52" i="10"/>
  <c r="G62" i="10"/>
  <c r="F64" i="10"/>
  <c r="F57" i="10"/>
  <c r="G54" i="10"/>
  <c r="G58" i="10"/>
  <c r="L27" i="7"/>
  <c r="L31" i="7" s="1"/>
  <c r="G45" i="23" l="1"/>
  <c r="G45" i="11"/>
  <c r="G14" i="23"/>
  <c r="G14" i="11"/>
  <c r="G55" i="23"/>
  <c r="G55" i="11"/>
  <c r="G24" i="23"/>
  <c r="G24" i="11"/>
  <c r="G39" i="23"/>
  <c r="G39" i="11"/>
  <c r="G8" i="23"/>
  <c r="G8" i="11"/>
  <c r="G56" i="23"/>
  <c r="G56" i="11"/>
  <c r="G25" i="11"/>
  <c r="G25" i="23"/>
  <c r="E40" i="23"/>
  <c r="E40" i="11"/>
  <c r="E9" i="23"/>
  <c r="E9" i="11"/>
  <c r="G57" i="23"/>
  <c r="G57" i="11"/>
  <c r="G26" i="23"/>
  <c r="G26" i="11"/>
  <c r="G53" i="23"/>
  <c r="G53" i="11"/>
  <c r="G22" i="23"/>
  <c r="G22" i="11"/>
  <c r="G58" i="23"/>
  <c r="G58" i="11"/>
  <c r="G27" i="11"/>
  <c r="G27" i="23"/>
  <c r="G48" i="11"/>
  <c r="G48" i="23"/>
  <c r="G17" i="23"/>
  <c r="G17" i="11"/>
  <c r="G60" i="11"/>
  <c r="G60" i="23"/>
  <c r="G29" i="23"/>
  <c r="G29" i="11"/>
  <c r="G41" i="23"/>
  <c r="G41" i="11"/>
  <c r="G10" i="23"/>
  <c r="G10" i="11"/>
  <c r="G50" i="11"/>
  <c r="G50" i="23"/>
  <c r="G19" i="11"/>
  <c r="G19" i="23"/>
  <c r="G65" i="23"/>
  <c r="G49" i="23" s="1"/>
  <c r="G65" i="11"/>
  <c r="G49" i="11" s="1"/>
  <c r="G35" i="23"/>
  <c r="G18" i="23" s="1"/>
  <c r="G35" i="11"/>
  <c r="G18" i="11" s="1"/>
  <c r="G51" i="11"/>
  <c r="G51" i="23"/>
  <c r="G20" i="23"/>
  <c r="G20" i="11"/>
  <c r="G43" i="23"/>
  <c r="G43" i="11"/>
  <c r="G12" i="23"/>
  <c r="G12" i="11"/>
  <c r="G52" i="23"/>
  <c r="G52" i="11"/>
  <c r="G21" i="11"/>
  <c r="G21" i="23"/>
  <c r="G61" i="23"/>
  <c r="G61" i="11"/>
  <c r="G30" i="23"/>
  <c r="G30" i="11"/>
  <c r="G42" i="23"/>
  <c r="G42" i="11"/>
  <c r="G11" i="23"/>
  <c r="G11" i="11"/>
  <c r="G46" i="11"/>
  <c r="G46" i="23"/>
  <c r="G15" i="23"/>
  <c r="G15" i="11"/>
  <c r="G44" i="11"/>
  <c r="G44" i="23"/>
  <c r="G13" i="23"/>
  <c r="G13" i="11"/>
  <c r="G94" i="23"/>
  <c r="G77" i="23" s="1"/>
  <c r="G94" i="11"/>
  <c r="G77" i="11" s="1"/>
  <c r="G95" i="23"/>
  <c r="G79" i="23" s="1"/>
  <c r="G95" i="11"/>
  <c r="G79" i="11" s="1"/>
  <c r="H48" i="10"/>
  <c r="E70" i="11"/>
  <c r="E70" i="23"/>
  <c r="E92" i="23" s="1"/>
  <c r="D29" i="25" s="1"/>
  <c r="F47" i="10"/>
  <c r="F68" i="10" s="1"/>
  <c r="G90" i="11"/>
  <c r="G90" i="23"/>
  <c r="G80" i="23"/>
  <c r="G80" i="11"/>
  <c r="G72" i="23"/>
  <c r="G72" i="11"/>
  <c r="G76" i="11"/>
  <c r="G76" i="23"/>
  <c r="G74" i="11"/>
  <c r="G74" i="23"/>
  <c r="H56" i="10"/>
  <c r="G75" i="11"/>
  <c r="G75" i="23"/>
  <c r="G91" i="11"/>
  <c r="G91" i="23"/>
  <c r="G85" i="11"/>
  <c r="G85" i="23"/>
  <c r="G69" i="23"/>
  <c r="G69" i="11"/>
  <c r="G83" i="11"/>
  <c r="G83" i="23"/>
  <c r="G86" i="11"/>
  <c r="G86" i="23"/>
  <c r="G88" i="11"/>
  <c r="G88" i="23"/>
  <c r="G78" i="11"/>
  <c r="G78" i="23"/>
  <c r="G71" i="11"/>
  <c r="G71" i="23"/>
  <c r="G73" i="11"/>
  <c r="G73" i="23"/>
  <c r="G87" i="11"/>
  <c r="G87" i="23"/>
  <c r="G82" i="11"/>
  <c r="G82" i="23"/>
  <c r="G81" i="11"/>
  <c r="G81" i="23"/>
  <c r="H20" i="8"/>
  <c r="G33" i="10"/>
  <c r="I4" i="8"/>
  <c r="H58" i="10"/>
  <c r="H53" i="10"/>
  <c r="H52" i="10"/>
  <c r="H64" i="10"/>
  <c r="H57" i="10"/>
  <c r="H60" i="10"/>
  <c r="H62" i="10"/>
  <c r="H49" i="10"/>
  <c r="M19" i="8"/>
  <c r="H63" i="10"/>
  <c r="H67" i="10"/>
  <c r="H51" i="10"/>
  <c r="H59" i="10"/>
  <c r="H55" i="10"/>
  <c r="H46" i="10"/>
  <c r="J4" i="10"/>
  <c r="J41" i="10" s="1"/>
  <c r="I20" i="10"/>
  <c r="I35" i="10"/>
  <c r="I40" i="10"/>
  <c r="I34" i="10"/>
  <c r="I31" i="10"/>
  <c r="I39" i="10"/>
  <c r="I32" i="10"/>
  <c r="I29" i="10"/>
  <c r="I22" i="10"/>
  <c r="I24" i="10"/>
  <c r="I23" i="10"/>
  <c r="I18" i="10"/>
  <c r="I21" i="10"/>
  <c r="I36" i="10"/>
  <c r="I28" i="10"/>
  <c r="I37" i="10"/>
  <c r="I27" i="10"/>
  <c r="I30" i="10"/>
  <c r="I25" i="10"/>
  <c r="I26" i="10"/>
  <c r="H65" i="10"/>
  <c r="H50" i="10"/>
  <c r="H66" i="10"/>
  <c r="H54" i="10"/>
  <c r="H55" i="23" l="1"/>
  <c r="H55" i="11"/>
  <c r="H24" i="11"/>
  <c r="H24" i="23"/>
  <c r="H46" i="23"/>
  <c r="H46" i="11"/>
  <c r="H15" i="23"/>
  <c r="H15" i="11"/>
  <c r="H51" i="23"/>
  <c r="H51" i="11"/>
  <c r="H20" i="11"/>
  <c r="H20" i="23"/>
  <c r="H57" i="11"/>
  <c r="H57" i="23"/>
  <c r="H26" i="11"/>
  <c r="H26" i="23"/>
  <c r="H45" i="23"/>
  <c r="H45" i="11"/>
  <c r="H14" i="23"/>
  <c r="H14" i="11"/>
  <c r="H60" i="23"/>
  <c r="H60" i="11"/>
  <c r="H29" i="23"/>
  <c r="H29" i="11"/>
  <c r="H56" i="23"/>
  <c r="H56" i="11"/>
  <c r="H25" i="23"/>
  <c r="H25" i="11"/>
  <c r="H48" i="23"/>
  <c r="H48" i="11"/>
  <c r="H17" i="23"/>
  <c r="H17" i="11"/>
  <c r="H42" i="23"/>
  <c r="H42" i="11"/>
  <c r="H11" i="23"/>
  <c r="H11" i="11"/>
  <c r="H43" i="23"/>
  <c r="H43" i="11"/>
  <c r="H12" i="23"/>
  <c r="H12" i="11"/>
  <c r="H52" i="23"/>
  <c r="H52" i="11"/>
  <c r="H21" i="23"/>
  <c r="H21" i="11"/>
  <c r="H41" i="11"/>
  <c r="H41" i="23"/>
  <c r="H10" i="11"/>
  <c r="H10" i="23"/>
  <c r="H39" i="23"/>
  <c r="H39" i="11"/>
  <c r="H8" i="23"/>
  <c r="H8" i="11"/>
  <c r="H58" i="23"/>
  <c r="H58" i="11"/>
  <c r="H27" i="23"/>
  <c r="H27" i="11"/>
  <c r="H50" i="11"/>
  <c r="H50" i="23"/>
  <c r="H19" i="23"/>
  <c r="H19" i="11"/>
  <c r="H65" i="23"/>
  <c r="H49" i="23" s="1"/>
  <c r="H65" i="11"/>
  <c r="H49" i="11" s="1"/>
  <c r="H35" i="23"/>
  <c r="H18" i="23" s="1"/>
  <c r="H35" i="11"/>
  <c r="H18" i="11" s="1"/>
  <c r="H44" i="23"/>
  <c r="H44" i="11"/>
  <c r="H13" i="23"/>
  <c r="H13" i="11"/>
  <c r="H53" i="11"/>
  <c r="H53" i="23"/>
  <c r="H22" i="11"/>
  <c r="H22" i="23"/>
  <c r="H61" i="11"/>
  <c r="H61" i="23"/>
  <c r="H30" i="23"/>
  <c r="H30" i="11"/>
  <c r="F54" i="11"/>
  <c r="F54" i="23"/>
  <c r="F23" i="11"/>
  <c r="F23" i="23"/>
  <c r="H95" i="23"/>
  <c r="H79" i="23" s="1"/>
  <c r="H95" i="11"/>
  <c r="H79" i="11" s="1"/>
  <c r="H94" i="23"/>
  <c r="H77" i="23" s="1"/>
  <c r="H94" i="11"/>
  <c r="H77" i="11" s="1"/>
  <c r="I48" i="10"/>
  <c r="F84" i="11"/>
  <c r="G61" i="10"/>
  <c r="F84" i="23"/>
  <c r="H72" i="11"/>
  <c r="H72" i="23"/>
  <c r="H82" i="11"/>
  <c r="H82" i="23"/>
  <c r="H88" i="11"/>
  <c r="H88" i="23"/>
  <c r="H85" i="11"/>
  <c r="H85" i="23"/>
  <c r="H76" i="11"/>
  <c r="H76" i="23"/>
  <c r="H83" i="11"/>
  <c r="H83" i="23"/>
  <c r="H91" i="11"/>
  <c r="H91" i="23"/>
  <c r="H81" i="11"/>
  <c r="H81" i="23"/>
  <c r="H87" i="23"/>
  <c r="H87" i="11"/>
  <c r="H75" i="11"/>
  <c r="H75" i="23"/>
  <c r="H90" i="11"/>
  <c r="H90" i="23"/>
  <c r="H78" i="11"/>
  <c r="H78" i="23"/>
  <c r="H73" i="11"/>
  <c r="H73" i="23"/>
  <c r="H86" i="11"/>
  <c r="H86" i="23"/>
  <c r="H69" i="11"/>
  <c r="H69" i="23"/>
  <c r="H80" i="11"/>
  <c r="H80" i="23"/>
  <c r="H71" i="11"/>
  <c r="H71" i="23"/>
  <c r="H74" i="11"/>
  <c r="H74" i="23"/>
  <c r="G19" i="10"/>
  <c r="H33" i="10"/>
  <c r="I20" i="8"/>
  <c r="J4" i="8"/>
  <c r="N18" i="8"/>
  <c r="N19" i="8"/>
  <c r="I64" i="10"/>
  <c r="I67" i="10"/>
  <c r="I54" i="10"/>
  <c r="I65" i="10"/>
  <c r="I49" i="10"/>
  <c r="I52" i="10"/>
  <c r="I66" i="10"/>
  <c r="I55" i="10"/>
  <c r="I60" i="10"/>
  <c r="K4" i="10"/>
  <c r="K41" i="10" s="1"/>
  <c r="J20" i="10"/>
  <c r="J40" i="10"/>
  <c r="J26" i="10"/>
  <c r="J25" i="10"/>
  <c r="J22" i="10"/>
  <c r="J23" i="10"/>
  <c r="J32" i="10"/>
  <c r="J35" i="10"/>
  <c r="J37" i="10"/>
  <c r="J28" i="10"/>
  <c r="J18" i="10"/>
  <c r="J30" i="10"/>
  <c r="J31" i="10"/>
  <c r="J24" i="10"/>
  <c r="J21" i="10"/>
  <c r="J29" i="10"/>
  <c r="J39" i="10"/>
  <c r="J34" i="10"/>
  <c r="J36" i="10"/>
  <c r="J27" i="10"/>
  <c r="I53" i="10"/>
  <c r="I46" i="10"/>
  <c r="I50" i="10"/>
  <c r="I59" i="10"/>
  <c r="I63" i="10"/>
  <c r="I51" i="10"/>
  <c r="I58" i="10"/>
  <c r="I56" i="10"/>
  <c r="I57" i="10"/>
  <c r="I62" i="10"/>
  <c r="O16" i="8"/>
  <c r="O19" i="8"/>
  <c r="I39" i="23" l="1"/>
  <c r="I39" i="11"/>
  <c r="I8" i="11"/>
  <c r="I8" i="23"/>
  <c r="I55" i="23"/>
  <c r="I55" i="11"/>
  <c r="I24" i="11"/>
  <c r="I24" i="23"/>
  <c r="I65" i="11"/>
  <c r="I49" i="11" s="1"/>
  <c r="I65" i="23"/>
  <c r="I49" i="23" s="1"/>
  <c r="I35" i="23"/>
  <c r="I18" i="23" s="1"/>
  <c r="I35" i="11"/>
  <c r="I18" i="11" s="1"/>
  <c r="I61" i="23"/>
  <c r="I61" i="11"/>
  <c r="I30" i="23"/>
  <c r="I30" i="11"/>
  <c r="G54" i="23"/>
  <c r="G54" i="11"/>
  <c r="G23" i="11"/>
  <c r="G23" i="23"/>
  <c r="I60" i="23"/>
  <c r="I60" i="11"/>
  <c r="I29" i="23"/>
  <c r="I29" i="11"/>
  <c r="I43" i="11"/>
  <c r="I43" i="23"/>
  <c r="I12" i="23"/>
  <c r="I12" i="11"/>
  <c r="I57" i="23"/>
  <c r="I57" i="11"/>
  <c r="I26" i="11"/>
  <c r="I26" i="23"/>
  <c r="I42" i="23"/>
  <c r="I42" i="11"/>
  <c r="I11" i="23"/>
  <c r="I11" i="11"/>
  <c r="I53" i="23"/>
  <c r="I53" i="11"/>
  <c r="I22" i="11"/>
  <c r="I22" i="23"/>
  <c r="I45" i="23"/>
  <c r="I45" i="11"/>
  <c r="I14" i="23"/>
  <c r="I14" i="11"/>
  <c r="I44" i="23"/>
  <c r="I44" i="11"/>
  <c r="I13" i="23"/>
  <c r="I13" i="11"/>
  <c r="I52" i="23"/>
  <c r="I52" i="11"/>
  <c r="I21" i="23"/>
  <c r="I21" i="11"/>
  <c r="I58" i="11"/>
  <c r="I58" i="23"/>
  <c r="I27" i="23"/>
  <c r="I27" i="11"/>
  <c r="I41" i="11"/>
  <c r="I41" i="23"/>
  <c r="I10" i="23"/>
  <c r="I10" i="11"/>
  <c r="F40" i="23"/>
  <c r="F40" i="11"/>
  <c r="F9" i="23"/>
  <c r="F9" i="11"/>
  <c r="I48" i="23"/>
  <c r="I48" i="11"/>
  <c r="I17" i="23"/>
  <c r="I17" i="11"/>
  <c r="I50" i="23"/>
  <c r="I50" i="11"/>
  <c r="I19" i="23"/>
  <c r="I19" i="11"/>
  <c r="I51" i="23"/>
  <c r="I51" i="11"/>
  <c r="I20" i="11"/>
  <c r="I20" i="23"/>
  <c r="I56" i="23"/>
  <c r="I56" i="11"/>
  <c r="I25" i="23"/>
  <c r="I25" i="11"/>
  <c r="I46" i="23"/>
  <c r="I46" i="11"/>
  <c r="I15" i="23"/>
  <c r="I15" i="11"/>
  <c r="I94" i="23"/>
  <c r="I77" i="23" s="1"/>
  <c r="I94" i="11"/>
  <c r="I77" i="11" s="1"/>
  <c r="I95" i="23"/>
  <c r="I79" i="23" s="1"/>
  <c r="I95" i="11"/>
  <c r="I79" i="11" s="1"/>
  <c r="G47" i="10"/>
  <c r="J48" i="10"/>
  <c r="G84" i="23"/>
  <c r="G84" i="11"/>
  <c r="H61" i="10"/>
  <c r="I87" i="11"/>
  <c r="I87" i="23"/>
  <c r="I69" i="11"/>
  <c r="I69" i="23"/>
  <c r="I76" i="11"/>
  <c r="I76" i="23"/>
  <c r="I75" i="23"/>
  <c r="I75" i="11"/>
  <c r="I82" i="11"/>
  <c r="I82" i="23"/>
  <c r="I88" i="11"/>
  <c r="I88" i="23"/>
  <c r="I91" i="11"/>
  <c r="I91" i="23"/>
  <c r="F70" i="11"/>
  <c r="F70" i="23"/>
  <c r="I78" i="11"/>
  <c r="I78" i="23"/>
  <c r="I80" i="11"/>
  <c r="I80" i="23"/>
  <c r="I81" i="11"/>
  <c r="I81" i="23"/>
  <c r="I86" i="11"/>
  <c r="I86" i="23"/>
  <c r="I73" i="11"/>
  <c r="I73" i="23"/>
  <c r="I71" i="11"/>
  <c r="I71" i="23"/>
  <c r="I72" i="11"/>
  <c r="I72" i="23"/>
  <c r="I83" i="23"/>
  <c r="I83" i="11"/>
  <c r="I85" i="11"/>
  <c r="I85" i="23"/>
  <c r="I90" i="11"/>
  <c r="I90" i="23"/>
  <c r="I74" i="11"/>
  <c r="I74" i="23"/>
  <c r="H19" i="10"/>
  <c r="J20" i="8"/>
  <c r="I33" i="10"/>
  <c r="K4" i="8"/>
  <c r="O18" i="8"/>
  <c r="J66" i="10"/>
  <c r="J59" i="10"/>
  <c r="J64" i="10"/>
  <c r="J57" i="10"/>
  <c r="J65" i="10"/>
  <c r="J51" i="10"/>
  <c r="J67" i="10"/>
  <c r="J55" i="10"/>
  <c r="J56" i="10"/>
  <c r="J54" i="10"/>
  <c r="J62" i="10"/>
  <c r="J49" i="10"/>
  <c r="J58" i="10"/>
  <c r="J63" i="10"/>
  <c r="J50" i="10"/>
  <c r="J52" i="10"/>
  <c r="J46" i="10"/>
  <c r="J60" i="10"/>
  <c r="J53" i="10"/>
  <c r="L4" i="10"/>
  <c r="L41" i="10" s="1"/>
  <c r="K20" i="10"/>
  <c r="K27" i="10"/>
  <c r="K32" i="10"/>
  <c r="K23" i="10"/>
  <c r="K24" i="10"/>
  <c r="K39" i="10"/>
  <c r="K40" i="10"/>
  <c r="K29" i="10"/>
  <c r="K25" i="10"/>
  <c r="K26" i="10"/>
  <c r="K28" i="10"/>
  <c r="K18" i="10"/>
  <c r="K35" i="10"/>
  <c r="K34" i="10"/>
  <c r="K21" i="10"/>
  <c r="K30" i="10"/>
  <c r="K22" i="10"/>
  <c r="K31" i="10"/>
  <c r="K36" i="10"/>
  <c r="K37" i="10"/>
  <c r="J39" i="11" l="1"/>
  <c r="J39" i="23"/>
  <c r="J8" i="23"/>
  <c r="J8" i="11"/>
  <c r="J58" i="23"/>
  <c r="J58" i="11"/>
  <c r="J27" i="11"/>
  <c r="J27" i="23"/>
  <c r="J50" i="23"/>
  <c r="J50" i="11"/>
  <c r="J19" i="23"/>
  <c r="J19" i="11"/>
  <c r="G40" i="11"/>
  <c r="G40" i="23"/>
  <c r="G9" i="23"/>
  <c r="G9" i="11"/>
  <c r="J57" i="23"/>
  <c r="J57" i="11"/>
  <c r="J26" i="23"/>
  <c r="J26" i="11"/>
  <c r="J42" i="23"/>
  <c r="J42" i="11"/>
  <c r="J11" i="23"/>
  <c r="J11" i="11"/>
  <c r="J65" i="23"/>
  <c r="J49" i="23" s="1"/>
  <c r="J65" i="11"/>
  <c r="J49" i="11" s="1"/>
  <c r="J35" i="23"/>
  <c r="J18" i="23" s="1"/>
  <c r="J35" i="11"/>
  <c r="J18" i="11" s="1"/>
  <c r="J61" i="11"/>
  <c r="J61" i="23"/>
  <c r="J30" i="23"/>
  <c r="J30" i="11"/>
  <c r="J53" i="23"/>
  <c r="J53" i="11"/>
  <c r="J22" i="23"/>
  <c r="J22" i="11"/>
  <c r="J55" i="23"/>
  <c r="J55" i="11"/>
  <c r="J24" i="23"/>
  <c r="J24" i="11"/>
  <c r="J48" i="11"/>
  <c r="J48" i="23"/>
  <c r="J17" i="23"/>
  <c r="J17" i="11"/>
  <c r="H54" i="23"/>
  <c r="H54" i="11"/>
  <c r="H23" i="23"/>
  <c r="H23" i="11"/>
  <c r="J51" i="23"/>
  <c r="J51" i="11"/>
  <c r="J20" i="23"/>
  <c r="J20" i="11"/>
  <c r="J44" i="11"/>
  <c r="J44" i="23"/>
  <c r="J13" i="23"/>
  <c r="J13" i="11"/>
  <c r="J52" i="23"/>
  <c r="J52" i="11"/>
  <c r="J21" i="11"/>
  <c r="J21" i="23"/>
  <c r="J60" i="11"/>
  <c r="J60" i="23"/>
  <c r="J29" i="11"/>
  <c r="J29" i="23"/>
  <c r="J43" i="23"/>
  <c r="J43" i="11"/>
  <c r="J12" i="23"/>
  <c r="J12" i="11"/>
  <c r="J56" i="11"/>
  <c r="J56" i="23"/>
  <c r="J25" i="11"/>
  <c r="J25" i="23"/>
  <c r="J46" i="23"/>
  <c r="J46" i="11"/>
  <c r="J15" i="23"/>
  <c r="J15" i="11"/>
  <c r="J45" i="23"/>
  <c r="J45" i="11"/>
  <c r="J14" i="23"/>
  <c r="J14" i="11"/>
  <c r="J41" i="23"/>
  <c r="J41" i="11"/>
  <c r="J10" i="23"/>
  <c r="J10" i="11"/>
  <c r="J95" i="23"/>
  <c r="J79" i="23" s="1"/>
  <c r="J95" i="11"/>
  <c r="J79" i="11" s="1"/>
  <c r="J94" i="23"/>
  <c r="J77" i="23" s="1"/>
  <c r="J94" i="11"/>
  <c r="J77" i="11" s="1"/>
  <c r="K48" i="10"/>
  <c r="H47" i="10"/>
  <c r="H84" i="11"/>
  <c r="I61" i="10"/>
  <c r="H84" i="23"/>
  <c r="J85" i="11"/>
  <c r="J85" i="23"/>
  <c r="J90" i="11"/>
  <c r="J90" i="23"/>
  <c r="J73" i="11"/>
  <c r="J73" i="23"/>
  <c r="J76" i="11"/>
  <c r="J76" i="23"/>
  <c r="J78" i="11"/>
  <c r="J78" i="23"/>
  <c r="J88" i="11"/>
  <c r="J88" i="23"/>
  <c r="J69" i="11"/>
  <c r="J69" i="23"/>
  <c r="J80" i="11"/>
  <c r="J80" i="23"/>
  <c r="J74" i="11"/>
  <c r="J74" i="23"/>
  <c r="J87" i="11"/>
  <c r="J87" i="23"/>
  <c r="J72" i="11"/>
  <c r="J72" i="23"/>
  <c r="J91" i="11"/>
  <c r="J91" i="23"/>
  <c r="J82" i="11"/>
  <c r="J82" i="23"/>
  <c r="J83" i="11"/>
  <c r="J83" i="23"/>
  <c r="J86" i="23"/>
  <c r="J86" i="11"/>
  <c r="J75" i="11"/>
  <c r="J75" i="23"/>
  <c r="G70" i="11"/>
  <c r="G70" i="23"/>
  <c r="J81" i="11"/>
  <c r="J81" i="23"/>
  <c r="J71" i="11"/>
  <c r="J71" i="23"/>
  <c r="F92" i="23"/>
  <c r="E29" i="25" s="1"/>
  <c r="G68" i="10"/>
  <c r="I19" i="10"/>
  <c r="K20" i="8"/>
  <c r="J33" i="10"/>
  <c r="L4" i="8"/>
  <c r="K62" i="10"/>
  <c r="K67" i="10"/>
  <c r="M4" i="10"/>
  <c r="M41" i="10" s="1"/>
  <c r="L20" i="10"/>
  <c r="L32" i="10"/>
  <c r="L28" i="10"/>
  <c r="L27" i="10"/>
  <c r="L29" i="10"/>
  <c r="L26" i="10"/>
  <c r="L23" i="10"/>
  <c r="L25" i="10"/>
  <c r="L30" i="10"/>
  <c r="L21" i="10"/>
  <c r="L24" i="10"/>
  <c r="L31" i="10"/>
  <c r="L18" i="10"/>
  <c r="L39" i="10"/>
  <c r="L34" i="10"/>
  <c r="L22" i="10"/>
  <c r="L35" i="10"/>
  <c r="L40" i="10"/>
  <c r="L37" i="10"/>
  <c r="L36" i="10"/>
  <c r="K65" i="10"/>
  <c r="K50" i="10"/>
  <c r="K63" i="10"/>
  <c r="K53" i="10"/>
  <c r="K66" i="10"/>
  <c r="K60" i="10"/>
  <c r="K54" i="10"/>
  <c r="K64" i="10"/>
  <c r="K58" i="10"/>
  <c r="K46" i="10"/>
  <c r="K57" i="10"/>
  <c r="K52" i="10"/>
  <c r="K55" i="10"/>
  <c r="K59" i="10"/>
  <c r="K49" i="10"/>
  <c r="K56" i="10"/>
  <c r="K51" i="10"/>
  <c r="K57" i="11" l="1"/>
  <c r="K57" i="23"/>
  <c r="K26" i="23"/>
  <c r="K26" i="11"/>
  <c r="K52" i="23"/>
  <c r="K52" i="11"/>
  <c r="K21" i="11"/>
  <c r="K21" i="23"/>
  <c r="K46" i="11"/>
  <c r="K46" i="23"/>
  <c r="K15" i="23"/>
  <c r="K15" i="11"/>
  <c r="K48" i="23"/>
  <c r="K48" i="11"/>
  <c r="K17" i="23"/>
  <c r="K17" i="11"/>
  <c r="I54" i="11"/>
  <c r="I54" i="23"/>
  <c r="I23" i="23"/>
  <c r="I23" i="11"/>
  <c r="K61" i="23"/>
  <c r="K61" i="11"/>
  <c r="K30" i="23"/>
  <c r="K30" i="11"/>
  <c r="K60" i="23"/>
  <c r="K60" i="11"/>
  <c r="K29" i="23"/>
  <c r="K29" i="11"/>
  <c r="K42" i="11"/>
  <c r="K42" i="23"/>
  <c r="K11" i="23"/>
  <c r="K11" i="11"/>
  <c r="K53" i="23"/>
  <c r="K53" i="11"/>
  <c r="K22" i="23"/>
  <c r="K22" i="11"/>
  <c r="H40" i="23"/>
  <c r="H40" i="11"/>
  <c r="H9" i="23"/>
  <c r="H9" i="11"/>
  <c r="K56" i="23"/>
  <c r="K56" i="11"/>
  <c r="K25" i="11"/>
  <c r="K25" i="23"/>
  <c r="K39" i="23"/>
  <c r="K39" i="11"/>
  <c r="K8" i="23"/>
  <c r="K8" i="11"/>
  <c r="K51" i="23"/>
  <c r="K51" i="11"/>
  <c r="K20" i="23"/>
  <c r="K20" i="11"/>
  <c r="K50" i="23"/>
  <c r="K50" i="11"/>
  <c r="K19" i="23"/>
  <c r="K19" i="11"/>
  <c r="K41" i="23"/>
  <c r="K41" i="11"/>
  <c r="K10" i="23"/>
  <c r="K10" i="11"/>
  <c r="K43" i="23"/>
  <c r="K43" i="11"/>
  <c r="K12" i="23"/>
  <c r="K12" i="11"/>
  <c r="K58" i="23"/>
  <c r="K58" i="11"/>
  <c r="K27" i="11"/>
  <c r="K27" i="23"/>
  <c r="K55" i="23"/>
  <c r="K55" i="11"/>
  <c r="K24" i="23"/>
  <c r="K24" i="11"/>
  <c r="K45" i="23"/>
  <c r="K45" i="11"/>
  <c r="K14" i="23"/>
  <c r="K14" i="11"/>
  <c r="K44" i="11"/>
  <c r="K44" i="23"/>
  <c r="K13" i="23"/>
  <c r="K13" i="11"/>
  <c r="K65" i="23"/>
  <c r="K49" i="23" s="1"/>
  <c r="K65" i="11"/>
  <c r="K49" i="11" s="1"/>
  <c r="K35" i="11"/>
  <c r="K18" i="11" s="1"/>
  <c r="K35" i="23"/>
  <c r="K18" i="23" s="1"/>
  <c r="K94" i="23"/>
  <c r="K77" i="23" s="1"/>
  <c r="K94" i="11"/>
  <c r="K77" i="11" s="1"/>
  <c r="K95" i="23"/>
  <c r="K79" i="23" s="1"/>
  <c r="K95" i="11"/>
  <c r="K79" i="11" s="1"/>
  <c r="L48" i="10"/>
  <c r="I47" i="10"/>
  <c r="G92" i="23"/>
  <c r="F29" i="25" s="1"/>
  <c r="I84" i="23"/>
  <c r="J61" i="10"/>
  <c r="I84" i="11"/>
  <c r="K85" i="11"/>
  <c r="K85" i="23"/>
  <c r="K74" i="11"/>
  <c r="K74" i="23"/>
  <c r="K91" i="11"/>
  <c r="K91" i="23"/>
  <c r="K72" i="11"/>
  <c r="K72" i="23"/>
  <c r="K69" i="11"/>
  <c r="K69" i="23"/>
  <c r="K87" i="11"/>
  <c r="K87" i="23"/>
  <c r="K73" i="11"/>
  <c r="K73" i="23"/>
  <c r="K82" i="11"/>
  <c r="K82" i="23"/>
  <c r="K76" i="11"/>
  <c r="K76" i="23"/>
  <c r="K78" i="23"/>
  <c r="K78" i="11"/>
  <c r="K71" i="11"/>
  <c r="K71" i="23"/>
  <c r="H68" i="10"/>
  <c r="K88" i="11"/>
  <c r="K88" i="23"/>
  <c r="K75" i="11"/>
  <c r="K75" i="23"/>
  <c r="K90" i="11"/>
  <c r="K90" i="23"/>
  <c r="K86" i="23"/>
  <c r="K86" i="11"/>
  <c r="K81" i="11"/>
  <c r="K81" i="23"/>
  <c r="K80" i="11"/>
  <c r="K80" i="23"/>
  <c r="K83" i="11"/>
  <c r="K83" i="23"/>
  <c r="H70" i="11"/>
  <c r="H70" i="23"/>
  <c r="J19" i="10"/>
  <c r="L33" i="10"/>
  <c r="K33" i="10"/>
  <c r="L20" i="8"/>
  <c r="M4" i="8"/>
  <c r="L66" i="10"/>
  <c r="L56" i="10"/>
  <c r="L64" i="10"/>
  <c r="L63" i="10"/>
  <c r="L46" i="10"/>
  <c r="L58" i="10"/>
  <c r="L57" i="10"/>
  <c r="L54" i="10"/>
  <c r="L65" i="10"/>
  <c r="L50" i="10"/>
  <c r="L59" i="10"/>
  <c r="L53" i="10"/>
  <c r="L55" i="10"/>
  <c r="L60" i="10"/>
  <c r="L49" i="10"/>
  <c r="N4" i="10"/>
  <c r="N41" i="10" s="1"/>
  <c r="M20" i="10"/>
  <c r="M29" i="10"/>
  <c r="M32" i="10"/>
  <c r="M27" i="10"/>
  <c r="M28" i="10"/>
  <c r="M26" i="10"/>
  <c r="M40" i="10"/>
  <c r="M23" i="10"/>
  <c r="M24" i="10"/>
  <c r="M25" i="10"/>
  <c r="M31" i="10"/>
  <c r="M35" i="10"/>
  <c r="M21" i="10"/>
  <c r="M36" i="10"/>
  <c r="M37" i="10"/>
  <c r="M18" i="10"/>
  <c r="M22" i="10"/>
  <c r="M39" i="10"/>
  <c r="M34" i="10"/>
  <c r="M30" i="10"/>
  <c r="L67" i="10"/>
  <c r="L62" i="10"/>
  <c r="L52" i="10"/>
  <c r="L51" i="10"/>
  <c r="L58" i="11" l="1"/>
  <c r="L58" i="23"/>
  <c r="L27" i="23"/>
  <c r="L27" i="11"/>
  <c r="L55" i="11"/>
  <c r="L55" i="23"/>
  <c r="L24" i="11"/>
  <c r="L24" i="23"/>
  <c r="L53" i="23"/>
  <c r="L53" i="11"/>
  <c r="L22" i="11"/>
  <c r="L22" i="23"/>
  <c r="L60" i="11"/>
  <c r="L60" i="23"/>
  <c r="L29" i="23"/>
  <c r="L29" i="11"/>
  <c r="L57" i="23"/>
  <c r="L57" i="11"/>
  <c r="L26" i="11"/>
  <c r="L26" i="23"/>
  <c r="L46" i="23"/>
  <c r="L46" i="11"/>
  <c r="L15" i="23"/>
  <c r="L15" i="11"/>
  <c r="L50" i="11"/>
  <c r="L50" i="23"/>
  <c r="L19" i="23"/>
  <c r="L19" i="11"/>
  <c r="J54" i="23"/>
  <c r="J54" i="11"/>
  <c r="J23" i="11"/>
  <c r="J23" i="23"/>
  <c r="L52" i="23"/>
  <c r="L52" i="11"/>
  <c r="L21" i="23"/>
  <c r="L21" i="11"/>
  <c r="L42" i="23"/>
  <c r="L42" i="11"/>
  <c r="L11" i="23"/>
  <c r="L11" i="11"/>
  <c r="L65" i="11"/>
  <c r="L49" i="11" s="1"/>
  <c r="L65" i="23"/>
  <c r="L49" i="23" s="1"/>
  <c r="L35" i="23"/>
  <c r="L18" i="23" s="1"/>
  <c r="L35" i="11"/>
  <c r="L18" i="11" s="1"/>
  <c r="K54" i="23"/>
  <c r="K54" i="11"/>
  <c r="K23" i="11"/>
  <c r="K23" i="23"/>
  <c r="L61" i="23"/>
  <c r="L61" i="11"/>
  <c r="L30" i="11"/>
  <c r="L30" i="23"/>
  <c r="L43" i="23"/>
  <c r="L43" i="11"/>
  <c r="L12" i="23"/>
  <c r="L12" i="11"/>
  <c r="L45" i="23"/>
  <c r="L45" i="11"/>
  <c r="L14" i="23"/>
  <c r="L14" i="11"/>
  <c r="L41" i="23"/>
  <c r="L41" i="11"/>
  <c r="L10" i="23"/>
  <c r="L10" i="11"/>
  <c r="L51" i="11"/>
  <c r="L51" i="23"/>
  <c r="L20" i="11"/>
  <c r="L20" i="23"/>
  <c r="L39" i="23"/>
  <c r="L39" i="11"/>
  <c r="L8" i="23"/>
  <c r="L8" i="11"/>
  <c r="L56" i="23"/>
  <c r="L56" i="11"/>
  <c r="L25" i="23"/>
  <c r="L25" i="11"/>
  <c r="L44" i="23"/>
  <c r="L44" i="11"/>
  <c r="L13" i="23"/>
  <c r="L13" i="11"/>
  <c r="L48" i="23"/>
  <c r="L48" i="11"/>
  <c r="L17" i="23"/>
  <c r="L17" i="11"/>
  <c r="I40" i="23"/>
  <c r="I40" i="11"/>
  <c r="I9" i="23"/>
  <c r="I9" i="11"/>
  <c r="L94" i="23"/>
  <c r="L77" i="23" s="1"/>
  <c r="L94" i="11"/>
  <c r="L77" i="11" s="1"/>
  <c r="L95" i="23"/>
  <c r="L79" i="23" s="1"/>
  <c r="L95" i="11"/>
  <c r="L79" i="11" s="1"/>
  <c r="M48" i="10"/>
  <c r="J47" i="10"/>
  <c r="L61" i="10"/>
  <c r="K84" i="23"/>
  <c r="J84" i="23"/>
  <c r="K61" i="10"/>
  <c r="J84" i="11"/>
  <c r="K84" i="11"/>
  <c r="L85" i="23"/>
  <c r="L85" i="11"/>
  <c r="L82" i="11"/>
  <c r="L82" i="23"/>
  <c r="L87" i="11"/>
  <c r="L87" i="23"/>
  <c r="I68" i="10"/>
  <c r="L81" i="11"/>
  <c r="L81" i="23"/>
  <c r="L69" i="11"/>
  <c r="L69" i="23"/>
  <c r="L86" i="11"/>
  <c r="L86" i="23"/>
  <c r="L74" i="11"/>
  <c r="L74" i="23"/>
  <c r="L71" i="11"/>
  <c r="L71" i="23"/>
  <c r="I70" i="11"/>
  <c r="I70" i="23"/>
  <c r="L88" i="11"/>
  <c r="L88" i="23"/>
  <c r="L91" i="23"/>
  <c r="L91" i="11"/>
  <c r="L78" i="11"/>
  <c r="L78" i="23"/>
  <c r="L90" i="11"/>
  <c r="L90" i="23"/>
  <c r="L76" i="11"/>
  <c r="L76" i="23"/>
  <c r="L83" i="11"/>
  <c r="L83" i="23"/>
  <c r="L73" i="11"/>
  <c r="L73" i="23"/>
  <c r="L72" i="11"/>
  <c r="L72" i="23"/>
  <c r="L75" i="11"/>
  <c r="L75" i="23"/>
  <c r="L80" i="11"/>
  <c r="L80" i="23"/>
  <c r="H92" i="23"/>
  <c r="G29" i="25" s="1"/>
  <c r="K19" i="10"/>
  <c r="M20" i="8"/>
  <c r="L19" i="10"/>
  <c r="N4" i="8"/>
  <c r="M53" i="10"/>
  <c r="M55" i="10"/>
  <c r="O4" i="10"/>
  <c r="O41" i="10" s="1"/>
  <c r="N20" i="10"/>
  <c r="N29" i="10"/>
  <c r="N32" i="10"/>
  <c r="N27" i="10"/>
  <c r="N28" i="10"/>
  <c r="N26" i="10"/>
  <c r="N24" i="10"/>
  <c r="N18" i="10"/>
  <c r="N40" i="10"/>
  <c r="N36" i="10"/>
  <c r="N37" i="10"/>
  <c r="N31" i="10"/>
  <c r="N21" i="10"/>
  <c r="N25" i="10"/>
  <c r="N22" i="10"/>
  <c r="N23" i="10"/>
  <c r="N39" i="10"/>
  <c r="N30" i="10"/>
  <c r="N35" i="10"/>
  <c r="N34" i="10"/>
  <c r="M58" i="10"/>
  <c r="M46" i="10"/>
  <c r="M63" i="10"/>
  <c r="M52" i="10"/>
  <c r="M54" i="10"/>
  <c r="M60" i="10"/>
  <c r="M50" i="10"/>
  <c r="M62" i="10"/>
  <c r="M65" i="10"/>
  <c r="M59" i="10"/>
  <c r="M51" i="10"/>
  <c r="M56" i="10"/>
  <c r="M57" i="10"/>
  <c r="M49" i="10"/>
  <c r="M66" i="10"/>
  <c r="M64" i="10"/>
  <c r="M67" i="10"/>
  <c r="G69" i="10"/>
  <c r="G72" i="10" s="1"/>
  <c r="O69" i="10"/>
  <c r="M70" i="10"/>
  <c r="K71" i="10"/>
  <c r="H69" i="10"/>
  <c r="H72" i="10" s="1"/>
  <c r="F70" i="10"/>
  <c r="N70" i="10"/>
  <c r="L71" i="10"/>
  <c r="I69" i="10"/>
  <c r="G70" i="10"/>
  <c r="O70" i="10"/>
  <c r="M71" i="10"/>
  <c r="N69" i="10"/>
  <c r="J69" i="10"/>
  <c r="H70" i="10"/>
  <c r="F71" i="10"/>
  <c r="N71" i="10"/>
  <c r="F69" i="10"/>
  <c r="F72" i="10" s="1"/>
  <c r="K69" i="10"/>
  <c r="I70" i="10"/>
  <c r="G71" i="10"/>
  <c r="O71" i="10"/>
  <c r="L69" i="10"/>
  <c r="J70" i="10"/>
  <c r="H71" i="10"/>
  <c r="L70" i="10"/>
  <c r="M69" i="10"/>
  <c r="K70" i="10"/>
  <c r="I71" i="10"/>
  <c r="J71" i="10"/>
  <c r="L10" i="6"/>
  <c r="M51" i="23" l="1"/>
  <c r="M51" i="11"/>
  <c r="M20" i="11"/>
  <c r="M20" i="23"/>
  <c r="M42" i="23"/>
  <c r="M42" i="11"/>
  <c r="M11" i="23"/>
  <c r="M11" i="11"/>
  <c r="M65" i="23"/>
  <c r="M49" i="23" s="1"/>
  <c r="M65" i="11"/>
  <c r="M49" i="11" s="1"/>
  <c r="M35" i="23"/>
  <c r="M18" i="23" s="1"/>
  <c r="M35" i="11"/>
  <c r="M18" i="11" s="1"/>
  <c r="M55" i="23"/>
  <c r="M55" i="11"/>
  <c r="M24" i="11"/>
  <c r="M24" i="23"/>
  <c r="M44" i="23"/>
  <c r="M44" i="11"/>
  <c r="M13" i="23"/>
  <c r="M13" i="11"/>
  <c r="M52" i="11"/>
  <c r="M52" i="23"/>
  <c r="M21" i="23"/>
  <c r="M21" i="11"/>
  <c r="M39" i="11"/>
  <c r="M39" i="23"/>
  <c r="M8" i="23"/>
  <c r="M8" i="11"/>
  <c r="M48" i="11"/>
  <c r="M48" i="23"/>
  <c r="M17" i="11"/>
  <c r="M17" i="23"/>
  <c r="K40" i="23"/>
  <c r="K40" i="11"/>
  <c r="K9" i="23"/>
  <c r="K9" i="11"/>
  <c r="M46" i="23"/>
  <c r="M46" i="11"/>
  <c r="M15" i="23"/>
  <c r="M15" i="11"/>
  <c r="M57" i="23"/>
  <c r="M57" i="11"/>
  <c r="M26" i="11"/>
  <c r="M26" i="23"/>
  <c r="M50" i="23"/>
  <c r="M50" i="11"/>
  <c r="M19" i="23"/>
  <c r="M19" i="11"/>
  <c r="J40" i="23"/>
  <c r="J40" i="11"/>
  <c r="J9" i="23"/>
  <c r="J9" i="11"/>
  <c r="M60" i="23"/>
  <c r="M60" i="11"/>
  <c r="M29" i="23"/>
  <c r="M29" i="11"/>
  <c r="M25" i="14" s="1"/>
  <c r="M61" i="11"/>
  <c r="M61" i="23"/>
  <c r="M30" i="23"/>
  <c r="M30" i="11"/>
  <c r="M41" i="11"/>
  <c r="M41" i="23"/>
  <c r="M10" i="23"/>
  <c r="M10" i="11"/>
  <c r="M56" i="23"/>
  <c r="M56" i="11"/>
  <c r="M25" i="23"/>
  <c r="M25" i="11"/>
  <c r="M43" i="23"/>
  <c r="M43" i="11"/>
  <c r="M12" i="23"/>
  <c r="M12" i="11"/>
  <c r="M58" i="23"/>
  <c r="M58" i="11"/>
  <c r="M27" i="23"/>
  <c r="M27" i="11"/>
  <c r="M45" i="11"/>
  <c r="M45" i="23"/>
  <c r="M14" i="23"/>
  <c r="M14" i="11"/>
  <c r="M53" i="23"/>
  <c r="M53" i="11"/>
  <c r="M22" i="11"/>
  <c r="M22" i="23"/>
  <c r="M94" i="23"/>
  <c r="M77" i="23" s="1"/>
  <c r="M94" i="11"/>
  <c r="M77" i="11" s="1"/>
  <c r="M95" i="23"/>
  <c r="M79" i="23" s="1"/>
  <c r="M95" i="11"/>
  <c r="M79" i="11" s="1"/>
  <c r="K47" i="10"/>
  <c r="L47" i="10"/>
  <c r="N48" i="10"/>
  <c r="I92" i="23"/>
  <c r="H29" i="25" s="1"/>
  <c r="I72" i="10"/>
  <c r="M76" i="11"/>
  <c r="M76" i="23"/>
  <c r="J7" i="14"/>
  <c r="J7" i="12" s="1"/>
  <c r="M90" i="11"/>
  <c r="M90" i="23"/>
  <c r="M91" i="11"/>
  <c r="M91" i="23"/>
  <c r="M80" i="11"/>
  <c r="M80" i="23"/>
  <c r="M85" i="11"/>
  <c r="M85" i="23"/>
  <c r="M82" i="11"/>
  <c r="M82" i="23"/>
  <c r="M69" i="11"/>
  <c r="M69" i="23"/>
  <c r="K7" i="14"/>
  <c r="K7" i="12" s="1"/>
  <c r="M86" i="11"/>
  <c r="M86" i="23"/>
  <c r="M73" i="23"/>
  <c r="M73" i="11"/>
  <c r="M88" i="11"/>
  <c r="M88" i="23"/>
  <c r="M75" i="11"/>
  <c r="M75" i="23"/>
  <c r="M78" i="11"/>
  <c r="M78" i="23"/>
  <c r="K70" i="11"/>
  <c r="K70" i="23"/>
  <c r="M81" i="23"/>
  <c r="M81" i="11"/>
  <c r="M87" i="11"/>
  <c r="M87" i="23"/>
  <c r="M83" i="11"/>
  <c r="M83" i="23"/>
  <c r="M72" i="11"/>
  <c r="M72" i="23"/>
  <c r="J70" i="11"/>
  <c r="J70" i="23"/>
  <c r="M74" i="11"/>
  <c r="M74" i="23"/>
  <c r="M71" i="11"/>
  <c r="M71" i="23"/>
  <c r="J68" i="10"/>
  <c r="J72" i="10" s="1"/>
  <c r="N20" i="8"/>
  <c r="M33" i="10"/>
  <c r="O4" i="8"/>
  <c r="G25" i="12"/>
  <c r="F25" i="12"/>
  <c r="L25" i="14"/>
  <c r="L25" i="12" s="1"/>
  <c r="I25" i="14"/>
  <c r="I25" i="12" s="1"/>
  <c r="J25" i="14"/>
  <c r="K25" i="14"/>
  <c r="H25" i="14"/>
  <c r="N59" i="10"/>
  <c r="N60" i="10"/>
  <c r="N63" i="10"/>
  <c r="N50" i="10"/>
  <c r="N65" i="10"/>
  <c r="N46" i="10"/>
  <c r="N57" i="10"/>
  <c r="N62" i="10"/>
  <c r="N58" i="10"/>
  <c r="N53" i="10"/>
  <c r="N64" i="10"/>
  <c r="N52" i="10"/>
  <c r="N56" i="10"/>
  <c r="N51" i="10"/>
  <c r="N66" i="10"/>
  <c r="N49" i="10"/>
  <c r="N67" i="10"/>
  <c r="N54" i="10"/>
  <c r="N55" i="10"/>
  <c r="O20" i="10"/>
  <c r="O28" i="10"/>
  <c r="O27" i="10"/>
  <c r="O29" i="10"/>
  <c r="O26" i="10"/>
  <c r="O32" i="10"/>
  <c r="O40" i="10"/>
  <c r="O24" i="10"/>
  <c r="O25" i="10"/>
  <c r="O23" i="10"/>
  <c r="O39" i="10"/>
  <c r="O31" i="10"/>
  <c r="O30" i="10"/>
  <c r="O22" i="10"/>
  <c r="O37" i="10"/>
  <c r="O34" i="10"/>
  <c r="O36" i="10"/>
  <c r="O21" i="10"/>
  <c r="O35" i="10"/>
  <c r="O18" i="10"/>
  <c r="L6" i="6"/>
  <c r="L5" i="14"/>
  <c r="J5" i="14"/>
  <c r="K5" i="14"/>
  <c r="I6" i="14"/>
  <c r="I6" i="12" s="1"/>
  <c r="I7" i="14"/>
  <c r="I5" i="14"/>
  <c r="H5" i="14"/>
  <c r="H6" i="14"/>
  <c r="H7" i="14"/>
  <c r="E7" i="12"/>
  <c r="E5" i="12"/>
  <c r="G5" i="12"/>
  <c r="G6" i="12"/>
  <c r="G7" i="12"/>
  <c r="F5" i="12"/>
  <c r="F6" i="12"/>
  <c r="F7" i="12"/>
  <c r="N57" i="11" l="1"/>
  <c r="N57" i="23"/>
  <c r="N26" i="23"/>
  <c r="N26" i="11"/>
  <c r="N23" i="12" s="1"/>
  <c r="N51" i="23"/>
  <c r="N51" i="11"/>
  <c r="N20" i="23"/>
  <c r="N20" i="11"/>
  <c r="N17" i="12" s="1"/>
  <c r="N46" i="23"/>
  <c r="N46" i="11"/>
  <c r="N15" i="23"/>
  <c r="N15" i="11"/>
  <c r="N12" i="12" s="1"/>
  <c r="N41" i="23"/>
  <c r="N41" i="11"/>
  <c r="N10" i="23"/>
  <c r="N10" i="11"/>
  <c r="L54" i="23"/>
  <c r="L54" i="11"/>
  <c r="L23" i="23"/>
  <c r="L23" i="11"/>
  <c r="L20" i="14" s="1"/>
  <c r="N39" i="11"/>
  <c r="N39" i="23"/>
  <c r="N8" i="23"/>
  <c r="N8" i="11"/>
  <c r="N55" i="23"/>
  <c r="N55" i="11"/>
  <c r="N24" i="23"/>
  <c r="N24" i="11"/>
  <c r="N21" i="12" s="1"/>
  <c r="N52" i="23"/>
  <c r="N52" i="11"/>
  <c r="N21" i="11"/>
  <c r="N18" i="12" s="1"/>
  <c r="N21" i="23"/>
  <c r="N45" i="23"/>
  <c r="N45" i="11"/>
  <c r="N14" i="23"/>
  <c r="N14" i="11"/>
  <c r="N11" i="12" s="1"/>
  <c r="N50" i="23"/>
  <c r="N50" i="11"/>
  <c r="N19" i="23"/>
  <c r="N19" i="11"/>
  <c r="N16" i="12" s="1"/>
  <c r="N56" i="23"/>
  <c r="N56" i="11"/>
  <c r="N25" i="11"/>
  <c r="N22" i="12" s="1"/>
  <c r="N25" i="23"/>
  <c r="N58" i="11"/>
  <c r="N58" i="23"/>
  <c r="N27" i="11"/>
  <c r="N24" i="12" s="1"/>
  <c r="N27" i="23"/>
  <c r="N60" i="23"/>
  <c r="N60" i="11"/>
  <c r="N29" i="11"/>
  <c r="N25" i="12" s="1"/>
  <c r="N34" i="12" s="1"/>
  <c r="N38" i="12" s="1"/>
  <c r="N29" i="23"/>
  <c r="N61" i="23"/>
  <c r="N61" i="11"/>
  <c r="N30" i="23"/>
  <c r="N30" i="11"/>
  <c r="N48" i="11"/>
  <c r="N48" i="23"/>
  <c r="N17" i="23"/>
  <c r="N17" i="11"/>
  <c r="N14" i="12" s="1"/>
  <c r="N42" i="11"/>
  <c r="N42" i="23"/>
  <c r="N11" i="11"/>
  <c r="N8" i="12" s="1"/>
  <c r="N11" i="23"/>
  <c r="N43" i="11"/>
  <c r="N43" i="23"/>
  <c r="N12" i="23"/>
  <c r="N12" i="11"/>
  <c r="N9" i="12" s="1"/>
  <c r="N44" i="23"/>
  <c r="N44" i="11"/>
  <c r="N13" i="23"/>
  <c r="N13" i="11"/>
  <c r="N10" i="12" s="1"/>
  <c r="N53" i="23"/>
  <c r="N53" i="11"/>
  <c r="N22" i="23"/>
  <c r="N22" i="11"/>
  <c r="N19" i="12" s="1"/>
  <c r="N65" i="23"/>
  <c r="N49" i="23" s="1"/>
  <c r="N65" i="11"/>
  <c r="N49" i="11" s="1"/>
  <c r="N35" i="23"/>
  <c r="N18" i="23" s="1"/>
  <c r="N35" i="11"/>
  <c r="N18" i="11" s="1"/>
  <c r="N15" i="12" s="1"/>
  <c r="N95" i="23"/>
  <c r="N79" i="23" s="1"/>
  <c r="N95" i="11"/>
  <c r="N79" i="11" s="1"/>
  <c r="N94" i="23"/>
  <c r="N77" i="23" s="1"/>
  <c r="N94" i="11"/>
  <c r="N77" i="11" s="1"/>
  <c r="O48" i="10"/>
  <c r="L84" i="11"/>
  <c r="M61" i="10"/>
  <c r="L84" i="23"/>
  <c r="K92" i="23"/>
  <c r="J29" i="25" s="1"/>
  <c r="N72" i="11"/>
  <c r="N72" i="23"/>
  <c r="N74" i="11"/>
  <c r="N74" i="23"/>
  <c r="N87" i="11"/>
  <c r="N87" i="23"/>
  <c r="N76" i="11"/>
  <c r="N76" i="23"/>
  <c r="N69" i="11"/>
  <c r="N69" i="23"/>
  <c r="N85" i="11"/>
  <c r="N85" i="23"/>
  <c r="N75" i="11"/>
  <c r="N75" i="23"/>
  <c r="N80" i="11"/>
  <c r="N80" i="23"/>
  <c r="N86" i="11"/>
  <c r="N86" i="23"/>
  <c r="N88" i="11"/>
  <c r="N88" i="23"/>
  <c r="N90" i="11"/>
  <c r="N90" i="23"/>
  <c r="N91" i="11"/>
  <c r="N91" i="23"/>
  <c r="N78" i="11"/>
  <c r="N78" i="23"/>
  <c r="N73" i="11"/>
  <c r="N73" i="23"/>
  <c r="N83" i="11"/>
  <c r="N83" i="23"/>
  <c r="N81" i="11"/>
  <c r="N81" i="23"/>
  <c r="N82" i="11"/>
  <c r="N82" i="23"/>
  <c r="N71" i="11"/>
  <c r="N71" i="23"/>
  <c r="L68" i="10"/>
  <c r="L72" i="10" s="1"/>
  <c r="J92" i="23"/>
  <c r="I29" i="25" s="1"/>
  <c r="K68" i="10"/>
  <c r="K72" i="10" s="1"/>
  <c r="K6" i="14"/>
  <c r="K6" i="12" s="1"/>
  <c r="J6" i="14"/>
  <c r="J6" i="12" s="1"/>
  <c r="M19" i="10"/>
  <c r="O33" i="10"/>
  <c r="N33" i="10"/>
  <c r="M5" i="14"/>
  <c r="M5" i="12" s="1"/>
  <c r="G5" i="21"/>
  <c r="M10" i="14"/>
  <c r="L10" i="14"/>
  <c r="L10" i="12" s="1"/>
  <c r="J10" i="14"/>
  <c r="F10" i="12"/>
  <c r="K10" i="14"/>
  <c r="G10" i="12"/>
  <c r="E10" i="12"/>
  <c r="I10" i="14"/>
  <c r="H10" i="14"/>
  <c r="M8" i="14"/>
  <c r="E8" i="12"/>
  <c r="M14" i="14"/>
  <c r="E14" i="12"/>
  <c r="L14" i="14"/>
  <c r="J14" i="14"/>
  <c r="G14" i="12"/>
  <c r="K14" i="14"/>
  <c r="I14" i="14"/>
  <c r="H14" i="14"/>
  <c r="H14" i="12" s="1"/>
  <c r="F14" i="12"/>
  <c r="K15" i="14"/>
  <c r="J15" i="14"/>
  <c r="H15" i="14"/>
  <c r="M15" i="14"/>
  <c r="E15" i="12"/>
  <c r="L15" i="14"/>
  <c r="I15" i="14"/>
  <c r="F15" i="12"/>
  <c r="G15" i="12"/>
  <c r="M22" i="14"/>
  <c r="E22" i="12"/>
  <c r="L22" i="14"/>
  <c r="J22" i="14"/>
  <c r="G22" i="12"/>
  <c r="K22" i="14"/>
  <c r="I22" i="14"/>
  <c r="H22" i="14"/>
  <c r="F22" i="12"/>
  <c r="I24" i="14"/>
  <c r="H24" i="14"/>
  <c r="F24" i="12"/>
  <c r="K24" i="14"/>
  <c r="G24" i="12"/>
  <c r="M24" i="14"/>
  <c r="E24" i="12"/>
  <c r="L24" i="14"/>
  <c r="J24" i="14"/>
  <c r="K11" i="14"/>
  <c r="J11" i="14"/>
  <c r="H11" i="14"/>
  <c r="M11" i="14"/>
  <c r="E11" i="12"/>
  <c r="I11" i="14"/>
  <c r="F11" i="12"/>
  <c r="G11" i="12"/>
  <c r="L11" i="14"/>
  <c r="F9" i="12"/>
  <c r="M9" i="14"/>
  <c r="E9" i="12"/>
  <c r="K9" i="14"/>
  <c r="H9" i="14"/>
  <c r="L9" i="14"/>
  <c r="J9" i="14"/>
  <c r="I9" i="14"/>
  <c r="G9" i="12"/>
  <c r="G21" i="12"/>
  <c r="F21" i="12"/>
  <c r="L21" i="14"/>
  <c r="I21" i="14"/>
  <c r="E21" i="12"/>
  <c r="M21" i="14"/>
  <c r="J21" i="14"/>
  <c r="H21" i="14"/>
  <c r="K21" i="14"/>
  <c r="K19" i="14"/>
  <c r="J19" i="14"/>
  <c r="H19" i="14"/>
  <c r="M19" i="14"/>
  <c r="E19" i="12"/>
  <c r="I19" i="14"/>
  <c r="F19" i="12"/>
  <c r="G19" i="12"/>
  <c r="L19" i="14"/>
  <c r="I16" i="14"/>
  <c r="H16" i="14"/>
  <c r="F16" i="12"/>
  <c r="K16" i="14"/>
  <c r="K16" i="12" s="1"/>
  <c r="G16" i="12"/>
  <c r="E16" i="12"/>
  <c r="M16" i="14"/>
  <c r="L16" i="14"/>
  <c r="L16" i="12" s="1"/>
  <c r="J16" i="14"/>
  <c r="K23" i="14"/>
  <c r="J23" i="14"/>
  <c r="J23" i="12" s="1"/>
  <c r="H23" i="14"/>
  <c r="M23" i="14"/>
  <c r="E23" i="12"/>
  <c r="L23" i="14"/>
  <c r="I23" i="14"/>
  <c r="G23" i="12"/>
  <c r="F23" i="12"/>
  <c r="M18" i="14"/>
  <c r="E18" i="12"/>
  <c r="L18" i="14"/>
  <c r="J18" i="14"/>
  <c r="J18" i="12" s="1"/>
  <c r="G18" i="12"/>
  <c r="K18" i="14"/>
  <c r="I18" i="14"/>
  <c r="H18" i="14"/>
  <c r="F18" i="12"/>
  <c r="I12" i="14"/>
  <c r="H12" i="14"/>
  <c r="F12" i="12"/>
  <c r="K12" i="14"/>
  <c r="L12" i="14"/>
  <c r="M12" i="14"/>
  <c r="M12" i="12" s="1"/>
  <c r="J12" i="14"/>
  <c r="G12" i="12"/>
  <c r="E12" i="12"/>
  <c r="I20" i="14"/>
  <c r="H20" i="14"/>
  <c r="F20" i="12"/>
  <c r="K20" i="14"/>
  <c r="E20" i="12"/>
  <c r="J20" i="14"/>
  <c r="G20" i="12"/>
  <c r="G17" i="12"/>
  <c r="F17" i="12"/>
  <c r="L17" i="14"/>
  <c r="I17" i="14"/>
  <c r="I17" i="12" s="1"/>
  <c r="M17" i="14"/>
  <c r="J17" i="14"/>
  <c r="K17" i="14"/>
  <c r="K17" i="12" s="1"/>
  <c r="H17" i="14"/>
  <c r="E17" i="12"/>
  <c r="O53" i="10"/>
  <c r="O46" i="10"/>
  <c r="O62" i="10"/>
  <c r="O59" i="10"/>
  <c r="O52" i="10"/>
  <c r="O57" i="10"/>
  <c r="O58" i="10"/>
  <c r="O56" i="10"/>
  <c r="O63" i="10"/>
  <c r="O65" i="10"/>
  <c r="O66" i="10"/>
  <c r="O67" i="10"/>
  <c r="O55" i="10"/>
  <c r="O64" i="10"/>
  <c r="O54" i="10"/>
  <c r="O49" i="10"/>
  <c r="O50" i="10"/>
  <c r="O51" i="10"/>
  <c r="O60" i="10"/>
  <c r="L12" i="6"/>
  <c r="H7" i="12"/>
  <c r="I7" i="12"/>
  <c r="E6" i="12"/>
  <c r="E25" i="12"/>
  <c r="E34" i="12" s="1"/>
  <c r="E38" i="12" s="1"/>
  <c r="I5" i="12"/>
  <c r="J5" i="12"/>
  <c r="H25" i="12"/>
  <c r="H34" i="12" s="1"/>
  <c r="H38" i="12" s="1"/>
  <c r="H6" i="12"/>
  <c r="J25" i="12"/>
  <c r="J34" i="12" s="1"/>
  <c r="J38" i="12" s="1"/>
  <c r="L5" i="12"/>
  <c r="K25" i="12"/>
  <c r="K34" i="12" s="1"/>
  <c r="K38" i="12" s="1"/>
  <c r="K5" i="12"/>
  <c r="H5" i="12"/>
  <c r="M25" i="12"/>
  <c r="M34" i="12" s="1"/>
  <c r="M38" i="12" s="1"/>
  <c r="L34" i="12"/>
  <c r="L38" i="12" s="1"/>
  <c r="F34" i="12"/>
  <c r="F38" i="12" s="1"/>
  <c r="I34" i="12"/>
  <c r="I38" i="12" s="1"/>
  <c r="G34" i="12"/>
  <c r="G38" i="12" s="1"/>
  <c r="N54" i="11" l="1"/>
  <c r="N54" i="23"/>
  <c r="N23" i="11"/>
  <c r="N23" i="23"/>
  <c r="M54" i="23"/>
  <c r="M54" i="11"/>
  <c r="M23" i="23"/>
  <c r="M23" i="11"/>
  <c r="M20" i="14" s="1"/>
  <c r="L40" i="11"/>
  <c r="L40" i="23"/>
  <c r="L9" i="23"/>
  <c r="L9" i="11"/>
  <c r="L6" i="14" s="1"/>
  <c r="L6" i="12" s="1"/>
  <c r="O61" i="10"/>
  <c r="N20" i="12"/>
  <c r="M47" i="10"/>
  <c r="N84" i="23"/>
  <c r="M84" i="23"/>
  <c r="M84" i="11"/>
  <c r="N61" i="10"/>
  <c r="N84" i="11"/>
  <c r="L70" i="11"/>
  <c r="L70" i="23"/>
  <c r="N19" i="10"/>
  <c r="O19" i="10"/>
  <c r="O20" i="8"/>
  <c r="I23" i="12"/>
  <c r="J19" i="12"/>
  <c r="J17" i="12"/>
  <c r="L22" i="12"/>
  <c r="K11" i="12"/>
  <c r="M11" i="12"/>
  <c r="I10" i="12"/>
  <c r="H10" i="12"/>
  <c r="K10" i="12"/>
  <c r="H20" i="12"/>
  <c r="L19" i="12"/>
  <c r="J20" i="12"/>
  <c r="J10" i="12"/>
  <c r="J12" i="12"/>
  <c r="K24" i="12"/>
  <c r="K18" i="12"/>
  <c r="M9" i="12"/>
  <c r="J11" i="12"/>
  <c r="I21" i="12"/>
  <c r="H23" i="12"/>
  <c r="M10" i="12"/>
  <c r="L24" i="12"/>
  <c r="M15" i="12"/>
  <c r="L12" i="12"/>
  <c r="L11" i="12"/>
  <c r="I9" i="12"/>
  <c r="L20" i="12"/>
  <c r="K22" i="12"/>
  <c r="M24" i="12"/>
  <c r="I22" i="12"/>
  <c r="I20" i="12"/>
  <c r="I19" i="12"/>
  <c r="H21" i="12"/>
  <c r="K23" i="12"/>
  <c r="H17" i="12"/>
  <c r="H24" i="12"/>
  <c r="L9" i="12"/>
  <c r="M22" i="12"/>
  <c r="L21" i="12"/>
  <c r="J9" i="12"/>
  <c r="I12" i="12"/>
  <c r="J21" i="12"/>
  <c r="L23" i="12"/>
  <c r="I15" i="12"/>
  <c r="M17" i="12"/>
  <c r="L14" i="12"/>
  <c r="K12" i="12"/>
  <c r="J22" i="12"/>
  <c r="J14" i="12"/>
  <c r="H18" i="12"/>
  <c r="H15" i="12"/>
  <c r="K19" i="12"/>
  <c r="L18" i="12"/>
  <c r="H11" i="12"/>
  <c r="K21" i="12"/>
  <c r="I14" i="12"/>
  <c r="M19" i="12"/>
  <c r="K14" i="12"/>
  <c r="H19" i="12"/>
  <c r="I18" i="12"/>
  <c r="L15" i="12"/>
  <c r="M18" i="12"/>
  <c r="H22" i="12"/>
  <c r="I16" i="12"/>
  <c r="K15" i="12"/>
  <c r="I24" i="12"/>
  <c r="L17" i="12"/>
  <c r="J16" i="12"/>
  <c r="K20" i="12"/>
  <c r="I11" i="12"/>
  <c r="M21" i="12"/>
  <c r="H16" i="12"/>
  <c r="M16" i="12"/>
  <c r="H9" i="12"/>
  <c r="F8" i="12"/>
  <c r="G8" i="12"/>
  <c r="J15" i="12"/>
  <c r="J8" i="14"/>
  <c r="J8" i="12" s="1"/>
  <c r="K9" i="12"/>
  <c r="I8" i="14"/>
  <c r="I8" i="12" s="1"/>
  <c r="H8" i="14"/>
  <c r="H8" i="12" s="1"/>
  <c r="M23" i="12"/>
  <c r="J24" i="12"/>
  <c r="K8" i="14"/>
  <c r="K8" i="12" s="1"/>
  <c r="L8" i="14"/>
  <c r="L8" i="12" s="1"/>
  <c r="H12" i="12"/>
  <c r="M14" i="12"/>
  <c r="M8" i="12"/>
  <c r="N5" i="12"/>
  <c r="F92" i="11"/>
  <c r="E28" i="25" s="1"/>
  <c r="E30" i="25" s="1"/>
  <c r="G92" i="11"/>
  <c r="F28" i="25" s="1"/>
  <c r="F30" i="25" s="1"/>
  <c r="H92" i="11"/>
  <c r="G28" i="25" s="1"/>
  <c r="G30" i="25" s="1"/>
  <c r="J92" i="11"/>
  <c r="I28" i="25" s="1"/>
  <c r="I30" i="25" s="1"/>
  <c r="K92" i="11"/>
  <c r="J28" i="25" s="1"/>
  <c r="J30" i="25" s="1"/>
  <c r="I92" i="11"/>
  <c r="H28" i="25" s="1"/>
  <c r="H30" i="25" s="1"/>
  <c r="E92" i="11"/>
  <c r="D28" i="25" s="1"/>
  <c r="D30" i="25" s="1"/>
  <c r="J42" i="12"/>
  <c r="G42" i="12"/>
  <c r="M42" i="12"/>
  <c r="N40" i="23" l="1"/>
  <c r="N40" i="11"/>
  <c r="N9" i="11"/>
  <c r="N9" i="23"/>
  <c r="M40" i="23"/>
  <c r="M40" i="11"/>
  <c r="M9" i="23"/>
  <c r="M9" i="11"/>
  <c r="M6" i="14" s="1"/>
  <c r="O47" i="10"/>
  <c r="N47" i="10"/>
  <c r="M20" i="12"/>
  <c r="L92" i="11"/>
  <c r="K28" i="25" s="1"/>
  <c r="M7" i="14"/>
  <c r="M7" i="12" s="1"/>
  <c r="M70" i="11"/>
  <c r="M70" i="23"/>
  <c r="N70" i="11"/>
  <c r="N70" i="23"/>
  <c r="N7" i="12"/>
  <c r="L92" i="23"/>
  <c r="K29" i="25" s="1"/>
  <c r="M68" i="10"/>
  <c r="M72" i="10" s="1"/>
  <c r="L7" i="14"/>
  <c r="L7" i="12" s="1"/>
  <c r="E27" i="12"/>
  <c r="E31" i="12" s="1"/>
  <c r="G27" i="12"/>
  <c r="G26" i="12" s="1"/>
  <c r="G35" i="12" s="1"/>
  <c r="G39" i="12" s="1"/>
  <c r="F27" i="12"/>
  <c r="F26" i="12" s="1"/>
  <c r="F35" i="12" s="1"/>
  <c r="F39" i="12" s="1"/>
  <c r="K30" i="25" l="1"/>
  <c r="M92" i="23"/>
  <c r="L29" i="25" s="1"/>
  <c r="M92" i="11"/>
  <c r="L28" i="25" s="1"/>
  <c r="N6" i="12"/>
  <c r="O68" i="10"/>
  <c r="O72" i="10" s="1"/>
  <c r="N92" i="23"/>
  <c r="M29" i="25" s="1"/>
  <c r="N92" i="11"/>
  <c r="M28" i="25" s="1"/>
  <c r="N68" i="10"/>
  <c r="N72" i="10" s="1"/>
  <c r="M6" i="12"/>
  <c r="G31" i="12"/>
  <c r="E26" i="12"/>
  <c r="E35" i="12" s="1"/>
  <c r="E39" i="12" s="1"/>
  <c r="G43" i="12" s="1"/>
  <c r="G48" i="12" s="1"/>
  <c r="F31" i="12"/>
  <c r="L30" i="25" l="1"/>
  <c r="M30" i="25"/>
  <c r="G44" i="12"/>
  <c r="G46" i="12" s="1"/>
  <c r="J27" i="12" l="1"/>
  <c r="L27" i="12"/>
  <c r="M27" i="12"/>
  <c r="H27" i="12"/>
  <c r="I27" i="12"/>
  <c r="I31" i="12" l="1"/>
  <c r="I26" i="12"/>
  <c r="I35" i="12" s="1"/>
  <c r="I39" i="12" s="1"/>
  <c r="J31" i="12"/>
  <c r="J26" i="12"/>
  <c r="J35" i="12" s="1"/>
  <c r="J39" i="12" s="1"/>
  <c r="H26" i="12"/>
  <c r="H35" i="12" s="1"/>
  <c r="H39" i="12" s="1"/>
  <c r="H31" i="12"/>
  <c r="J43" i="12" l="1"/>
  <c r="J48" i="12" s="1"/>
  <c r="J44" i="12" l="1"/>
  <c r="J46" i="12" s="1"/>
  <c r="K27" i="12" l="1"/>
  <c r="K26" i="12" s="1"/>
  <c r="K35" i="12" s="1"/>
  <c r="K39" i="12" s="1"/>
  <c r="M31" i="12" l="1"/>
  <c r="K31" i="12"/>
  <c r="M26" i="12" l="1"/>
  <c r="M35" i="12" s="1"/>
  <c r="M39" i="12" s="1"/>
  <c r="L31" i="12"/>
  <c r="L26" i="12" l="1"/>
  <c r="L35" i="12" s="1"/>
  <c r="L39" i="12" s="1"/>
  <c r="M43" i="12" s="1"/>
  <c r="M48" i="12" s="1"/>
  <c r="M44" i="12" l="1"/>
  <c r="M46" i="12" s="1"/>
  <c r="N27" i="12" l="1"/>
  <c r="N31" i="12" l="1"/>
  <c r="N26" i="12"/>
  <c r="N35" i="12" s="1"/>
  <c r="N39" i="12" s="1"/>
  <c r="E43" i="27"/>
  <c r="D20" i="6"/>
  <c r="H19" i="27"/>
  <c r="G14" i="19" s="1"/>
  <c r="G15" i="15" l="1"/>
  <c r="G15" i="7"/>
  <c r="H15" i="7" l="1"/>
  <c r="E64" i="11"/>
  <c r="E47" i="11" s="1"/>
  <c r="E62" i="11" s="1"/>
  <c r="D22" i="25" s="1"/>
  <c r="F64" i="11"/>
  <c r="F47" i="11" s="1"/>
  <c r="F62" i="11" s="1"/>
  <c r="E22" i="25" s="1"/>
  <c r="E34" i="11"/>
  <c r="E16" i="11" s="1"/>
  <c r="F34" i="11"/>
  <c r="F16" i="11" s="1"/>
  <c r="G64" i="11"/>
  <c r="G47" i="11" s="1"/>
  <c r="G62" i="11" s="1"/>
  <c r="F22" i="25" s="1"/>
  <c r="G34" i="11"/>
  <c r="G16" i="11" s="1"/>
  <c r="H34" i="11"/>
  <c r="H16" i="11" s="1"/>
  <c r="H64" i="11"/>
  <c r="H47" i="11" s="1"/>
  <c r="H62" i="11" s="1"/>
  <c r="G22" i="25" s="1"/>
  <c r="I64" i="11"/>
  <c r="I47" i="11" s="1"/>
  <c r="I62" i="11" s="1"/>
  <c r="H22" i="25" s="1"/>
  <c r="I34" i="11"/>
  <c r="I16" i="11" s="1"/>
  <c r="J64" i="11"/>
  <c r="J47" i="11" s="1"/>
  <c r="J62" i="11" s="1"/>
  <c r="I22" i="25" s="1"/>
  <c r="J34" i="11"/>
  <c r="J16" i="11" s="1"/>
  <c r="K64" i="11"/>
  <c r="K47" i="11" s="1"/>
  <c r="K62" i="11" s="1"/>
  <c r="J22" i="25" s="1"/>
  <c r="K34" i="11"/>
  <c r="K16" i="11" s="1"/>
  <c r="L34" i="11"/>
  <c r="L16" i="11" s="1"/>
  <c r="L64" i="11"/>
  <c r="L47" i="11" s="1"/>
  <c r="L62" i="11" s="1"/>
  <c r="K22" i="25" s="1"/>
  <c r="M64" i="11"/>
  <c r="M47" i="11" s="1"/>
  <c r="M62" i="11" s="1"/>
  <c r="L22" i="25" s="1"/>
  <c r="M34" i="11"/>
  <c r="M16" i="11" s="1"/>
  <c r="N64" i="11"/>
  <c r="N47" i="11" s="1"/>
  <c r="N62" i="11" s="1"/>
  <c r="M22" i="25" s="1"/>
  <c r="N34" i="11"/>
  <c r="N16" i="11" s="1"/>
  <c r="H15" i="15"/>
  <c r="E34" i="23" s="1"/>
  <c r="E16" i="23" s="1"/>
  <c r="E32" i="23" s="1"/>
  <c r="D17" i="25" s="1"/>
  <c r="M64" i="23"/>
  <c r="M47" i="23" s="1"/>
  <c r="M62" i="23" s="1"/>
  <c r="L23" i="25" s="1"/>
  <c r="M34" i="23"/>
  <c r="M16" i="23" s="1"/>
  <c r="M32" i="23" s="1"/>
  <c r="L17" i="25" s="1"/>
  <c r="N34" i="23"/>
  <c r="N16" i="23" s="1"/>
  <c r="N32" i="23" s="1"/>
  <c r="M17" i="25" s="1"/>
  <c r="K34" i="23" l="1"/>
  <c r="K16" i="23" s="1"/>
  <c r="K32" i="23" s="1"/>
  <c r="J17" i="25" s="1"/>
  <c r="H34" i="23"/>
  <c r="H16" i="23" s="1"/>
  <c r="H32" i="23" s="1"/>
  <c r="G17" i="25" s="1"/>
  <c r="L34" i="23"/>
  <c r="L16" i="23" s="1"/>
  <c r="L32" i="23" s="1"/>
  <c r="K17" i="25" s="1"/>
  <c r="F34" i="23"/>
  <c r="F16" i="23" s="1"/>
  <c r="F32" i="23" s="1"/>
  <c r="E17" i="25" s="1"/>
  <c r="J34" i="23"/>
  <c r="J16" i="23" s="1"/>
  <c r="J32" i="23" s="1"/>
  <c r="I17" i="25" s="1"/>
  <c r="I34" i="23"/>
  <c r="I16" i="23" s="1"/>
  <c r="I32" i="23" s="1"/>
  <c r="H17" i="25" s="1"/>
  <c r="G34" i="23"/>
  <c r="G16" i="23" s="1"/>
  <c r="G32" i="23" s="1"/>
  <c r="F17" i="25" s="1"/>
  <c r="E64" i="23"/>
  <c r="E47" i="23" s="1"/>
  <c r="E62" i="23" s="1"/>
  <c r="D23" i="25" s="1"/>
  <c r="L13" i="14"/>
  <c r="L13" i="12" s="1"/>
  <c r="L32" i="11"/>
  <c r="K16" i="25" s="1"/>
  <c r="K18" i="25" s="1"/>
  <c r="H32" i="11"/>
  <c r="G16" i="25" s="1"/>
  <c r="G18" i="25" s="1"/>
  <c r="H13" i="14"/>
  <c r="H13" i="12" s="1"/>
  <c r="E32" i="11"/>
  <c r="D16" i="25" s="1"/>
  <c r="D18" i="25" s="1"/>
  <c r="E13" i="12"/>
  <c r="K64" i="23"/>
  <c r="K47" i="23" s="1"/>
  <c r="K62" i="23" s="1"/>
  <c r="J23" i="25" s="1"/>
  <c r="J24" i="25" s="1"/>
  <c r="I64" i="23"/>
  <c r="I47" i="23" s="1"/>
  <c r="I62" i="23" s="1"/>
  <c r="H23" i="25" s="1"/>
  <c r="H24" i="25" s="1"/>
  <c r="G64" i="23"/>
  <c r="G47" i="23" s="1"/>
  <c r="G62" i="23" s="1"/>
  <c r="F23" i="25" s="1"/>
  <c r="F24" i="25" s="1"/>
  <c r="F64" i="23"/>
  <c r="F47" i="23" s="1"/>
  <c r="F62" i="23" s="1"/>
  <c r="E23" i="25" s="1"/>
  <c r="E24" i="25" s="1"/>
  <c r="M13" i="14"/>
  <c r="M13" i="12" s="1"/>
  <c r="M32" i="11"/>
  <c r="L16" i="25" s="1"/>
  <c r="L18" i="25" s="1"/>
  <c r="K32" i="11"/>
  <c r="J16" i="25" s="1"/>
  <c r="J18" i="25" s="1"/>
  <c r="K13" i="14"/>
  <c r="K13" i="12" s="1"/>
  <c r="I32" i="11"/>
  <c r="H16" i="25" s="1"/>
  <c r="H18" i="25" s="1"/>
  <c r="I13" i="14"/>
  <c r="I13" i="12" s="1"/>
  <c r="G32" i="11"/>
  <c r="F16" i="25" s="1"/>
  <c r="G13" i="12"/>
  <c r="L24" i="25"/>
  <c r="D24" i="25"/>
  <c r="N64" i="23"/>
  <c r="N47" i="23" s="1"/>
  <c r="N62" i="23" s="1"/>
  <c r="M23" i="25" s="1"/>
  <c r="M24" i="25" s="1"/>
  <c r="L64" i="23"/>
  <c r="L47" i="23" s="1"/>
  <c r="L62" i="23" s="1"/>
  <c r="K23" i="25" s="1"/>
  <c r="K24" i="25" s="1"/>
  <c r="J64" i="23"/>
  <c r="J47" i="23" s="1"/>
  <c r="J62" i="23" s="1"/>
  <c r="I23" i="25" s="1"/>
  <c r="I24" i="25" s="1"/>
  <c r="H64" i="23"/>
  <c r="H47" i="23" s="1"/>
  <c r="H62" i="23" s="1"/>
  <c r="G23" i="25" s="1"/>
  <c r="G24" i="25" s="1"/>
  <c r="N13" i="12"/>
  <c r="N32" i="11"/>
  <c r="M16" i="25" s="1"/>
  <c r="M18" i="25" s="1"/>
  <c r="J32" i="11"/>
  <c r="I16" i="25" s="1"/>
  <c r="I18" i="25" s="1"/>
  <c r="J13" i="14"/>
  <c r="J13" i="12" s="1"/>
  <c r="F32" i="11"/>
  <c r="E16" i="25" s="1"/>
  <c r="E18" i="25" s="1"/>
  <c r="F13" i="12"/>
  <c r="F18" i="25"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Tim Young</author>
  </authors>
  <commentList>
    <comment ref="D26" authorId="0" shapeId="0" xr:uid="{00000000-0006-0000-0B00-000001000000}">
      <text>
        <r>
          <rPr>
            <sz val="9"/>
            <color indexed="81"/>
            <rFont val="Tahoma"/>
            <family val="2"/>
            <charset val="238"/>
          </rPr>
          <t>Počítán jako rozdíl mezi upravenou celkovou částkou (v dalším řádku) a skutečnými náklady</t>
        </r>
      </text>
    </comment>
    <comment ref="D27" authorId="0" shapeId="0" xr:uid="{00000000-0006-0000-0B00-000002000000}">
      <text>
        <r>
          <rPr>
            <sz val="9"/>
            <color indexed="81"/>
            <rFont val="Tahoma"/>
            <family val="2"/>
            <charset val="238"/>
          </rPr>
          <t>Úprava spočívá v tom, že částka je počítána na základě jednotkové ceny PŘED případným snížením z důvodu vyrování z minulého období</t>
        </r>
      </text>
    </comment>
    <comment ref="F43" authorId="0" shapeId="0" xr:uid="{00000000-0006-0000-0B00-000003000000}">
      <text>
        <r>
          <rPr>
            <sz val="9"/>
            <color indexed="81"/>
            <rFont val="Tahoma"/>
            <family val="2"/>
            <charset val="238"/>
          </rPr>
          <t>Pro význam úpravy, viz komentář v buňce D26</t>
        </r>
      </text>
    </comment>
    <comment ref="I43" authorId="0" shapeId="0" xr:uid="{00000000-0006-0000-0B00-000004000000}">
      <text>
        <r>
          <rPr>
            <sz val="9"/>
            <color indexed="81"/>
            <rFont val="Tahoma"/>
            <family val="2"/>
            <charset val="238"/>
          </rPr>
          <t>Pro význam úpravy, viz komentář v buňce D26</t>
        </r>
      </text>
    </comment>
    <comment ref="L43" authorId="0" shapeId="0" xr:uid="{00000000-0006-0000-0B00-000005000000}">
      <text>
        <r>
          <rPr>
            <sz val="9"/>
            <color indexed="81"/>
            <rFont val="Tahoma"/>
            <family val="2"/>
            <charset val="238"/>
          </rPr>
          <t>Pro význam úpravy, viz komentář v buňce D26</t>
        </r>
      </text>
    </comment>
    <comment ref="M46" authorId="0" shapeId="0" xr:uid="{00000000-0006-0000-0B00-000006000000}">
      <text>
        <r>
          <rPr>
            <b/>
            <sz val="9"/>
            <color indexed="81"/>
            <rFont val="Tahoma"/>
            <family val="2"/>
            <charset val="238"/>
          </rPr>
          <t>Trojnásobek protože vracení v průběhu jednoho roku!</t>
        </r>
      </text>
    </comment>
    <comment ref="M50" authorId="0" shapeId="0" xr:uid="{00000000-0006-0000-0B00-000007000000}">
      <text>
        <r>
          <rPr>
            <sz val="9"/>
            <color indexed="81"/>
            <rFont val="Tahoma"/>
            <family val="2"/>
            <charset val="238"/>
          </rPr>
          <t xml:space="preserve">Zde nedochází k trojnásobení - cílem není kompenzovat dopravce, jenom zajistit stabilitu služby
</t>
        </r>
      </text>
    </comment>
  </commentList>
</comments>
</file>

<file path=xl/sharedStrings.xml><?xml version="1.0" encoding="utf-8"?>
<sst xmlns="http://schemas.openxmlformats.org/spreadsheetml/2006/main" count="1188" uniqueCount="274">
  <si>
    <t>Váha</t>
  </si>
  <si>
    <t>Předložená nabídka</t>
  </si>
  <si>
    <t>Počet bodů</t>
  </si>
  <si>
    <t>Převážený počet bodů</t>
  </si>
  <si>
    <t>Parametr</t>
  </si>
  <si>
    <t>Přímý materiál a energie</t>
  </si>
  <si>
    <t xml:space="preserve">Opravy a udržování </t>
  </si>
  <si>
    <t>Odpisy</t>
  </si>
  <si>
    <t>Přímé mzdy</t>
  </si>
  <si>
    <t>Sociální a zdravotní pojištění</t>
  </si>
  <si>
    <t>Cestovné</t>
  </si>
  <si>
    <t>Úhrada za použití infrastruktury</t>
  </si>
  <si>
    <t>Silniční daň</t>
  </si>
  <si>
    <t>Elektronické mýtné</t>
  </si>
  <si>
    <t>Pojištění zákonné odpovědnosti</t>
  </si>
  <si>
    <t>Ostatní přímé náklady</t>
  </si>
  <si>
    <t>Ostatní služby</t>
  </si>
  <si>
    <t>Režijní náklady</t>
  </si>
  <si>
    <t>Náklady (ř.11 až 25)</t>
  </si>
  <si>
    <t>11a</t>
  </si>
  <si>
    <t>11b</t>
  </si>
  <si>
    <t>11c</t>
  </si>
  <si>
    <t>Ostatní</t>
  </si>
  <si>
    <t>Vozidla</t>
  </si>
  <si>
    <t>Řidiči</t>
  </si>
  <si>
    <t>14a</t>
  </si>
  <si>
    <t>14b</t>
  </si>
  <si>
    <t>16a</t>
  </si>
  <si>
    <t>16b</t>
  </si>
  <si>
    <t>Kč</t>
  </si>
  <si>
    <t>km</t>
  </si>
  <si>
    <t>Kč/km</t>
  </si>
  <si>
    <t>Řádek</t>
  </si>
  <si>
    <t>Ukazatel</t>
  </si>
  <si>
    <t>Rozdělení</t>
  </si>
  <si>
    <t>Pod-řádek</t>
  </si>
  <si>
    <t>%</t>
  </si>
  <si>
    <t>17a</t>
  </si>
  <si>
    <t>17b</t>
  </si>
  <si>
    <t>Leasing (pronájem) - bez finančních nákladů</t>
  </si>
  <si>
    <t>Finanční náklady</t>
  </si>
  <si>
    <t>Zisk</t>
  </si>
  <si>
    <t>)</t>
  </si>
  <si>
    <t>Celková částka</t>
  </si>
  <si>
    <t>Index spotřebitelských cen</t>
  </si>
  <si>
    <t>Index pro naftu</t>
  </si>
  <si>
    <t>Obecné nástavení</t>
  </si>
  <si>
    <t>Cenový index</t>
  </si>
  <si>
    <t>Upravený index spotřebitelských cen</t>
  </si>
  <si>
    <t>Cenové indexy a jejich vývoj v průběhu času</t>
  </si>
  <si>
    <t>Pohonné hmoty - (bio)nafta</t>
  </si>
  <si>
    <t>Pohonné hmoty - zemní plyn</t>
  </si>
  <si>
    <t>Pohonné hmoty - ostatní</t>
  </si>
  <si>
    <t>Odpisy - vozidla</t>
  </si>
  <si>
    <t>Odpisy - ostatní</t>
  </si>
  <si>
    <t>Přímé mzdy - řidiči</t>
  </si>
  <si>
    <t>Přímé mzdy - ostatní</t>
  </si>
  <si>
    <t>Sociální a zdravotní pojištění - řidiči</t>
  </si>
  <si>
    <t>Sociální a zdravotní pojištění - ostatní</t>
  </si>
  <si>
    <t>Položka</t>
  </si>
  <si>
    <t>Roční výkon (km)</t>
  </si>
  <si>
    <t>Cena za km</t>
  </si>
  <si>
    <t>Celková indexovaná částka</t>
  </si>
  <si>
    <t>Pásmo bez úpravy jednotkové ceny od</t>
  </si>
  <si>
    <t>do</t>
  </si>
  <si>
    <t>Poměr ročního výkonu k výchozímu výkonu</t>
  </si>
  <si>
    <t>Výše skutečných nákladů a zisku (Kč, běžné ceny)</t>
  </si>
  <si>
    <t>Náklady a zisk za km</t>
  </si>
  <si>
    <t>1. období</t>
  </si>
  <si>
    <t>2. období</t>
  </si>
  <si>
    <t>3. období</t>
  </si>
  <si>
    <t>Poslední rok</t>
  </si>
  <si>
    <t>Průněr za dané období (Kč/km, stále ceny)</t>
  </si>
  <si>
    <t>Rozdíl oproti nabídce</t>
  </si>
  <si>
    <t>Rozdíl v zisku oproti nabídce</t>
  </si>
  <si>
    <t>Podíl úspor, který dopravce případně vrátí v dalším období</t>
  </si>
  <si>
    <t>Snížení ceny v dalším období</t>
  </si>
  <si>
    <t>Finanční náklady (pouze za relevantní vozidla)</t>
  </si>
  <si>
    <t>Finanční náklady za relevantní vozidla</t>
  </si>
  <si>
    <t>Nutné uvažovat o zvýšení ceny?</t>
  </si>
  <si>
    <t>Navýšení ceny v dalším období</t>
  </si>
  <si>
    <t>Případné snížení v dalším období (Kč/km, stále ceny)</t>
  </si>
  <si>
    <t>Případné navýšení v dalším období (Kč/km, stále ceny)</t>
  </si>
  <si>
    <t>Výše indexovaných cenotvorných položek bez jakékoliv úpravy (Kč, běžné ceny)</t>
  </si>
  <si>
    <t>Zařazení cenových indexů k cenotvorným položkám</t>
  </si>
  <si>
    <t>Modelované odlišnosti v skutečných nákladech a zisku (Kč, běžné ceny) - pouze pro účely simulace</t>
  </si>
  <si>
    <t>Skutečný roční výkon (km)</t>
  </si>
  <si>
    <t>Celková částka za poskytnuté služby (upravená)</t>
  </si>
  <si>
    <t>Zisk (upravený)</t>
  </si>
  <si>
    <t>Nejlepší možná nabídka</t>
  </si>
  <si>
    <t>závazně předložených dopravcem za každý rok trvání veřejné zakázky</t>
  </si>
  <si>
    <t>Souhrnná tabulka technických kritérií</t>
  </si>
  <si>
    <t>Minimální požadavky na technická kritéria</t>
  </si>
  <si>
    <t>určené zadavatelem za každý rok trvání veřejné zakázky</t>
  </si>
  <si>
    <t>Dopravní rok vozidla v provozu</t>
  </si>
  <si>
    <t>Podíl vázaný na vozidla</t>
  </si>
  <si>
    <t>Fixní podíl</t>
  </si>
  <si>
    <t>Cenová nabídka pro typ pohonu:</t>
  </si>
  <si>
    <t>NAFTA</t>
  </si>
  <si>
    <t>Cena za km Spojů</t>
  </si>
  <si>
    <t>Cena za km Objižděk</t>
  </si>
  <si>
    <t xml:space="preserve">s pohonem  </t>
  </si>
  <si>
    <t>Palivo [% vozidel]</t>
  </si>
  <si>
    <t>Nízkopodlažnost [% vozidel]</t>
  </si>
  <si>
    <t>na základě podílu vybraných kritérií na vozovém parku za celé období veřejné zakázky</t>
  </si>
  <si>
    <t>Upravený index spotřebitelských cen (ISC) je spočítán na základě</t>
  </si>
  <si>
    <t>roční změny ISC minus…</t>
  </si>
  <si>
    <r>
      <t>Výše výpočtených cen</t>
    </r>
    <r>
      <rPr>
        <b/>
        <sz val="10"/>
        <color rgb="FFFF0000"/>
        <rFont val="Arial"/>
        <family val="2"/>
        <charset val="238"/>
      </rPr>
      <t xml:space="preserve"> </t>
    </r>
    <r>
      <rPr>
        <b/>
        <sz val="10"/>
        <color theme="1"/>
        <rFont val="Arial"/>
        <family val="2"/>
        <charset val="238"/>
      </rPr>
      <t>(Kč, běžné ceny) pro typ pohonu:</t>
    </r>
  </si>
  <si>
    <t>Nafta</t>
  </si>
  <si>
    <t>Vážený průměr</t>
  </si>
  <si>
    <t>Pohonné hmoty a oleje</t>
  </si>
  <si>
    <t>Pohonné hmoty a oleje - Nafta</t>
  </si>
  <si>
    <t>Pohonné hmoty a oleje - Ostatní</t>
  </si>
  <si>
    <t>Výpočet celkových neindexovaných ročních nákladů a zisku</t>
  </si>
  <si>
    <t>Za průměrné obsazení vozového parku</t>
  </si>
  <si>
    <t>Vstupy pro výpočet cen v průběhu trvání smlouvy</t>
  </si>
  <si>
    <t>Dopravní rok</t>
  </si>
  <si>
    <t>Vypočtené ceny</t>
  </si>
  <si>
    <t>NABÍDKA DOPRAVCE</t>
  </si>
  <si>
    <t>Zlutá barva označuje údaj k vyplnění!</t>
  </si>
  <si>
    <t>Červená barva označuje chybu ci nevyplněný údaj</t>
  </si>
  <si>
    <t>Vážená průměrná cena</t>
  </si>
  <si>
    <t>CALCULATION COVER SHEET</t>
  </si>
  <si>
    <t>Project Title:</t>
  </si>
  <si>
    <t>304834 Soutez dopravcu MSK</t>
  </si>
  <si>
    <t>Project No:</t>
  </si>
  <si>
    <t>Div/Dept:</t>
  </si>
  <si>
    <t>TPE</t>
  </si>
  <si>
    <t>File No:</t>
  </si>
  <si>
    <t>Calculation name:</t>
  </si>
  <si>
    <t>Calc No:</t>
  </si>
  <si>
    <t>Path &amp; File name:</t>
  </si>
  <si>
    <t>Calculated by:</t>
  </si>
  <si>
    <t>date:</t>
  </si>
  <si>
    <t>Checked by:</t>
  </si>
  <si>
    <t>Approved by:</t>
  </si>
  <si>
    <t>Computer applications used</t>
  </si>
  <si>
    <t>Title</t>
  </si>
  <si>
    <t>Version</t>
  </si>
  <si>
    <t xml:space="preserve">Excel </t>
  </si>
  <si>
    <t>Calculation description</t>
  </si>
  <si>
    <r>
      <t>Informace</t>
    </r>
    <r>
      <rPr>
        <sz val="10"/>
        <rFont val="Lucida Sans"/>
        <family val="2"/>
        <charset val="238"/>
      </rPr>
      <t xml:space="preserve"> - zakladni informace o nastroji</t>
    </r>
  </si>
  <si>
    <r>
      <t>NASTAVENI ZADAVATELE</t>
    </r>
    <r>
      <rPr>
        <sz val="10"/>
        <rFont val="Lucida Sans"/>
        <family val="2"/>
        <charset val="238"/>
      </rPr>
      <t xml:space="preserve"> - Zakladni parametry hodnoceni zadavane zadavatelem</t>
    </r>
  </si>
  <si>
    <r>
      <t>NABIDKA DOPRAVCE</t>
    </r>
    <r>
      <rPr>
        <sz val="10"/>
        <rFont val="Lucida Sans"/>
        <family val="2"/>
        <charset val="238"/>
      </rPr>
      <t xml:space="preserve"> - Vstupni hodnoty uchazece</t>
    </r>
  </si>
  <si>
    <r>
      <t>Technicke hodnoceni</t>
    </r>
    <r>
      <rPr>
        <sz val="10"/>
        <rFont val="Lucida Sans"/>
        <family val="2"/>
        <charset val="238"/>
      </rPr>
      <t xml:space="preserve"> - Technicke parametry pro celou dobu souteze</t>
    </r>
  </si>
  <si>
    <r>
      <t>Financni hodnoceni</t>
    </r>
    <r>
      <rPr>
        <sz val="10"/>
        <rFont val="Lucida Sans"/>
        <family val="2"/>
        <charset val="238"/>
      </rPr>
      <t xml:space="preserve"> - Vypocet prumernych cen dopravce za vozkm pro modelovane vykony</t>
    </r>
  </si>
  <si>
    <r>
      <t>Cenova nabidka CELKOVA</t>
    </r>
    <r>
      <rPr>
        <sz val="10"/>
        <rFont val="Lucida Sans"/>
        <family val="2"/>
        <charset val="238"/>
      </rPr>
      <t xml:space="preserve"> - Souhrnna cenova nabidka uchazece pro vsechny typy pohonu (vychozi rok)</t>
    </r>
  </si>
  <si>
    <r>
      <t>Cenova nabidka PREPOCTENA</t>
    </r>
    <r>
      <rPr>
        <sz val="10"/>
        <rFont val="Lucida Sans"/>
        <family val="2"/>
        <charset val="238"/>
      </rPr>
      <t xml:space="preserve"> - Souhrnna cenova nabidka uchazece pro upravene modelovane vykony (vychozi rok)</t>
    </r>
  </si>
  <si>
    <r>
      <t>Cenova nabidka NAFTA</t>
    </r>
    <r>
      <rPr>
        <sz val="10"/>
        <rFont val="Lucida Sans"/>
        <family val="2"/>
        <charset val="238"/>
      </rPr>
      <t xml:space="preserve"> - Cenova nabidka uchazece pro dany typ pohonu. Tabulka jednotkovych nakladu pro vychozi rok, tabulka rocnich nakladu pro prumerny rok, tabulka rocnich nakladu pro jednotlive roky zakazky</t>
    </r>
  </si>
  <si>
    <r>
      <t>Cenova nabidka CNG</t>
    </r>
    <r>
      <rPr>
        <sz val="10"/>
        <rFont val="Lucida Sans"/>
        <family val="2"/>
        <charset val="238"/>
      </rPr>
      <t xml:space="preserve"> - Cenova nabidka uchazece pro dany typ pohonu. Tabulka jednotkovych nakladu pro vychozi rok, tabulka rocnich nakladu pro prumerny rok, tabulka rocnich nakladu pro jednotlive roky zakazky</t>
    </r>
  </si>
  <si>
    <r>
      <t>Vypocet indexu</t>
    </r>
    <r>
      <rPr>
        <sz val="10"/>
        <rFont val="Lucida Sans"/>
        <family val="2"/>
        <charset val="238"/>
      </rPr>
      <t xml:space="preserve"> - Vypocet bazickych cenovych indexu . Tabulka pro vypocet v dalsich listech</t>
    </r>
  </si>
  <si>
    <r>
      <t xml:space="preserve">Beh smlouvy - </t>
    </r>
    <r>
      <rPr>
        <sz val="10"/>
        <rFont val="Lucida Sans"/>
        <family val="2"/>
        <charset val="238"/>
      </rPr>
      <t>Vstupy pro vypocet cen v prubehu trvani smlouvy,</t>
    </r>
  </si>
  <si>
    <r>
      <t>Pocty vozidel</t>
    </r>
    <r>
      <rPr>
        <sz val="10"/>
        <rFont val="Lucida Sans"/>
        <family val="2"/>
        <charset val="238"/>
      </rPr>
      <t xml:space="preserve"> - Vypocet minimálnich poctu vozidel v prubehu smlouvy, na zaklade nabizeneho podilu vozidel splnujicich vybranych kritérii </t>
    </r>
  </si>
  <si>
    <r>
      <t>Vypocty NAFTA</t>
    </r>
    <r>
      <rPr>
        <b/>
        <i/>
        <sz val="10"/>
        <rFont val="Lucida Sans"/>
        <family val="2"/>
        <charset val="238"/>
      </rPr>
      <t xml:space="preserve"> </t>
    </r>
    <r>
      <rPr>
        <sz val="10"/>
        <rFont val="Lucida Sans"/>
        <family val="2"/>
        <charset val="238"/>
      </rPr>
      <t>- Vypocet cen (bezne ceny) pro dany typ pohonu a pro jednotlive roky trvani smlouvy</t>
    </r>
  </si>
  <si>
    <r>
      <t>Vypocty CMG</t>
    </r>
    <r>
      <rPr>
        <sz val="10"/>
        <rFont val="Lucida Sans"/>
        <family val="2"/>
        <charset val="238"/>
      </rPr>
      <t xml:space="preserve"> - Vypocet cen (bezne ceny) pro dany typ pohonu a pro jednotlive roky trvani smlouvy</t>
    </r>
  </si>
  <si>
    <t>Scope of checking:</t>
  </si>
  <si>
    <t>Date</t>
  </si>
  <si>
    <t>Comments</t>
  </si>
  <si>
    <t>Checked by</t>
  </si>
  <si>
    <t>Sheet</t>
  </si>
  <si>
    <t>Corrected by</t>
  </si>
  <si>
    <t>Source/reference:</t>
  </si>
  <si>
    <t>Source 1</t>
  </si>
  <si>
    <t>Source 2</t>
  </si>
  <si>
    <t>Source 3</t>
  </si>
  <si>
    <t>Documents / technical records where the calculation will be used:</t>
  </si>
  <si>
    <t>Checker:</t>
  </si>
  <si>
    <t>Approver:</t>
  </si>
  <si>
    <t>Disclaimer:</t>
  </si>
  <si>
    <t>This file is issued for the party which commissioned the work and for specific purposes connected with that project only. It should not be relied upon by any other party or used for any other purpose.</t>
  </si>
  <si>
    <t>We accept no responsibility for the consequences of this file being relied upon by any other party, or being used for any other purpose, or containing any error or omission which is due to an error or omission in data supplied to us by other parties.</t>
  </si>
  <si>
    <t>Furthermore you warrant that those of your employees who use the information for the specified project have been suitably trained to do so. You accept that Mott MacDonald shall not be liable for any losses incurred by you due to the actions of your employees whom are not properly qualified to process and interpret the information contained in this file.</t>
  </si>
  <si>
    <t xml:space="preserve">
This file contains confidential information and proprietary intellectual property. It should not be shown to other parties without consent from us and from the party which commissioned them.</t>
  </si>
  <si>
    <t>Výpočetní nástroj pro hodnocení nabídek a běh smlouvy</t>
  </si>
  <si>
    <t>p:\Prague\TPE\Projects\304834 Soutez dopravcu MSK\Nastroje\MSK_zavazny_nastroj_2014-11-11.xlsx</t>
  </si>
  <si>
    <r>
      <t>Cenove indexy</t>
    </r>
    <r>
      <rPr>
        <sz val="10"/>
        <rFont val="Lucida Sans"/>
        <family val="2"/>
        <charset val="238"/>
      </rPr>
      <t xml:space="preserve"> - Hodnoty cenovych indexu pro vypocet nakladu ve vyhledovych letech</t>
    </r>
  </si>
  <si>
    <t>Výchozí Dopravní rok</t>
  </si>
  <si>
    <t>Výchozí rozsah Služby</t>
  </si>
  <si>
    <t>Maximální přípustná cena za Vozokm ve Spojích (Kč)</t>
  </si>
  <si>
    <t>Nabízený Výchozí počet Používaných vozidel [#]</t>
  </si>
  <si>
    <t>Jednotkový náklad za Vozokm</t>
  </si>
  <si>
    <t>Počet Vozokm pro daný typ pohonu (pouze ve Spojích)</t>
  </si>
  <si>
    <t>Celkový počet plánovaných Vozokm za Dopravní rok</t>
  </si>
  <si>
    <t>Odchylka od Výchozího rozsahu služby</t>
  </si>
  <si>
    <t>Cena za Objížďky (dle Zadavatelem schválené délky objížděk)</t>
  </si>
  <si>
    <t>Aktualizovaný počet Používaných vozidel</t>
  </si>
  <si>
    <t>Počet plánovaných Vozokm</t>
  </si>
  <si>
    <t>Kontrola správnosti vzorců a metodiky.</t>
  </si>
  <si>
    <t>M Vokrinkova</t>
  </si>
  <si>
    <t>NASTAVENI ZADAVATELE</t>
  </si>
  <si>
    <t>Buňka C39 a C53 nezobrazuje celý text</t>
  </si>
  <si>
    <t>Buňka N65 chybné podmíněné formátování</t>
  </si>
  <si>
    <t>NABIDKA DOPRAVCE</t>
  </si>
  <si>
    <t>Buňka C19 a C33 nezobrazuje celý text</t>
  </si>
  <si>
    <t>Buňka N45 chybné podmíněné formátování</t>
  </si>
  <si>
    <t>Řádek 47 jiné podmíněné formátování při zadání nižší než požadované hodnoty</t>
  </si>
  <si>
    <t>TECHNICKE HODNOCENI</t>
  </si>
  <si>
    <t>V buňce M36 chybí vzorec</t>
  </si>
  <si>
    <t>CENOVE INDEXY</t>
  </si>
  <si>
    <t>V oblasti C7:C9 nejsou komnetáře čitelné celé</t>
  </si>
  <si>
    <t>Buňka B16 upravit "indecích" na "indexech"</t>
  </si>
  <si>
    <t>VYPOCTY NAFTA</t>
  </si>
  <si>
    <r>
      <t>Vzorec v buňce E8 …když(NaPoVo=0,</t>
    </r>
    <r>
      <rPr>
        <sz val="9"/>
        <color rgb="FFFF0000"/>
        <rFont val="Lucida Sans"/>
        <family val="2"/>
        <charset val="238"/>
      </rPr>
      <t>0</t>
    </r>
    <r>
      <rPr>
        <sz val="9"/>
        <rFont val="Lucida Sans"/>
        <family val="2"/>
        <charset val="238"/>
      </rPr>
      <t>,…. Odlišný od přístupu na listu "Cenova nabidka prepoctena" buňka I6, kde je …když(NaPoVo = 0,</t>
    </r>
    <r>
      <rPr>
        <sz val="9"/>
        <color rgb="FFFF0000"/>
        <rFont val="Lucida Sans"/>
        <family val="2"/>
        <charset val="238"/>
      </rPr>
      <t>1</t>
    </r>
    <r>
      <rPr>
        <sz val="9"/>
        <rFont val="Lucida Sans"/>
        <family val="2"/>
        <charset val="238"/>
      </rPr>
      <t>,… Který přístup je správný?</t>
    </r>
  </si>
  <si>
    <t>T Young</t>
  </si>
  <si>
    <t>Roční změna v daných indexech</t>
  </si>
  <si>
    <t>T Young (oba postupy jsou možné, sjednotil jsem v prospěch nuly</t>
  </si>
  <si>
    <t>V oblasti D38:M38 chybí vzorce</t>
  </si>
  <si>
    <t>Poplatek KODIS</t>
  </si>
  <si>
    <t>Hodnocení dílčího hodnotícího kritéria "Technická kritéria nabídky"</t>
  </si>
  <si>
    <t>Hodnocení dílčího hodnotícího kritéria "Nabídková cena"</t>
  </si>
  <si>
    <t xml:space="preserve">Oranžová barva označuje </t>
  </si>
  <si>
    <t>údaj vyplněný Zadavatelem</t>
  </si>
  <si>
    <t>Určení vybraných cenotvorných položek (dle Vozokm, dle vozidel, fixní)</t>
  </si>
  <si>
    <t>Podíl vázaný na Vozokm</t>
  </si>
  <si>
    <t>Cena za Vozokm pro modelové výkony</t>
  </si>
  <si>
    <t>Cena za Vozokm (bez přejezdů)</t>
  </si>
  <si>
    <t>ZÁKLADNÍ CENOVÁ NABÍDKA PRO VŠECHNY TYPY POHONU</t>
  </si>
  <si>
    <t>Cena Vozokm neujetého Spoje (pokud důvod pro neujetí nebyl na straně Dopravce)</t>
  </si>
  <si>
    <t>#</t>
  </si>
  <si>
    <t>Cenova nabidka NAFTA</t>
  </si>
  <si>
    <t>V oblasti L32:W32 špatný vzorec, nezahrnuje nový řádek 31.</t>
  </si>
  <si>
    <t>Cenova nabidka CNG</t>
  </si>
  <si>
    <t>Není chybou</t>
  </si>
  <si>
    <t>Cenova nabidka ELEKTRO - Cenova nabidka uchazece pro dany typ pohonu. Tabulka jednotkovych nakladu pro vychozi rok, tabulka rocnich nakladu pro prumerny rok, tabulka rocnich nakladu pro jednotlive roky zakazky</t>
  </si>
  <si>
    <t>Vypocty ELEKTRO - Vypocet cen (bezne ceny) pro dany typ pohonu a pro jednotlive roky trvani smlouvy</t>
  </si>
  <si>
    <t xml:space="preserve">V buňce L8 odlišný vzorec jak v totožné buňce na listu "Cenova nabidka NAFTA"
 a "ELEKTRO". </t>
  </si>
  <si>
    <t>V oblasti N8:W8 odlišné vzorce od totožných buněk v případě "NAFTA" a "ELEKTRO".
Na výsledek nemá vliv, ale mohl by zmátnout při pozdější kontrole.</t>
  </si>
  <si>
    <t>Cenova nabidka ELEKTRO</t>
  </si>
  <si>
    <t>Váhy sub-kritérií pro hodnocení dílčího hodnotícího kritéria "Technická kritéria nabídky"</t>
  </si>
  <si>
    <t>na základě podílu vybraných sub-kritérií na vozovém parku za celé období veřejné zakázky</t>
  </si>
  <si>
    <t>Sub-kritérium</t>
  </si>
  <si>
    <t>Celkový počet bodů pro dílčí hodnotící kritérium "Technická kritéria nabídky"</t>
  </si>
  <si>
    <t>Vážená průměrná nabídková cena za 1 Vozokm pro dílčí hodnotící kritérium "Nabídková cena"</t>
  </si>
  <si>
    <t>Kritérium</t>
  </si>
  <si>
    <t>(nepoužívá se)</t>
  </si>
  <si>
    <t>Maximální požadavky na technická kritéria</t>
  </si>
  <si>
    <t>Informace k tomuto souboru</t>
  </si>
  <si>
    <t>Tento soubor (sešit ve formátu programu MS Excel) byl vytvořen společností Mott MacDonald CZ, spol. s r.o., která má k danému souboru výhradní autorská a licenční práva. Veškeré použití tohoto souboru je možné pouze s předchozím písemným souhlasem této společnosti.</t>
  </si>
  <si>
    <t>Alternativní</t>
  </si>
  <si>
    <t>Index pro Alternativní pohon</t>
  </si>
  <si>
    <t>Pohonné hmoty a oleje - Alternativní</t>
  </si>
  <si>
    <t>8.8 - 10</t>
  </si>
  <si>
    <t>10.5 - 12</t>
  </si>
  <si>
    <t>12 - 12.9</t>
  </si>
  <si>
    <t>12.9 a více</t>
  </si>
  <si>
    <t>Klimatizace [% vozidel]</t>
  </si>
  <si>
    <t>Wi-fi připojení [% vozidel]</t>
  </si>
  <si>
    <t>USB nabíjení [% vozidel]</t>
  </si>
  <si>
    <t>Standardní</t>
  </si>
  <si>
    <t>Střední</t>
  </si>
  <si>
    <t>Malý</t>
  </si>
  <si>
    <t>Velký</t>
  </si>
  <si>
    <t>Řádek vymazat zde i na souvisejících listech</t>
  </si>
  <si>
    <t>Položka bude hrazena Objednatelem dle skutečnosti</t>
  </si>
  <si>
    <t>Koeficient na změnu Kategorie</t>
  </si>
  <si>
    <t>Kategorie [počet vozidel]</t>
  </si>
  <si>
    <t>Ano</t>
  </si>
  <si>
    <t>Ne</t>
  </si>
  <si>
    <t>Index mezd v odvětví doprava a skladování</t>
  </si>
  <si>
    <t>Index cen průmyslových výrobců CL 293</t>
  </si>
  <si>
    <t>Koeficient na změnu mezd řidičů</t>
  </si>
  <si>
    <t>ve skutečných hodnotách dle statistického zdroje</t>
  </si>
  <si>
    <t>Cenové indexy a jejich vývoj v průběhu času - vztažené k Základnímu roku</t>
  </si>
  <si>
    <t>Změna Kategorie u Používaných vozidel</t>
  </si>
  <si>
    <t>NASTAVENÍ OBJEDNATELE</t>
  </si>
  <si>
    <t>= podíl, který určuje Objednatel</t>
  </si>
  <si>
    <t>Dopravní rok č.1</t>
  </si>
  <si>
    <t>Nabídka je zpracována v cenové úrovni Výchozího roku. Nabízené částky jsou zaokrouhlené na 3 desetinná místa, procenta na celé procento.</t>
  </si>
  <si>
    <t>určené Objednatelem pro každý Dopravní rok trvání veřejné zakázky</t>
  </si>
  <si>
    <t>závazně předložených Dopravcem pro každý Dopravní rok trvání veřejné zakázky.</t>
  </si>
  <si>
    <t>Podíly jsou vypočtené a zadané bez zaokrouhlení, viz doprovodný Manuál.</t>
  </si>
  <si>
    <t>Výchozí</t>
  </si>
  <si>
    <t>Indexy vztažené k Výchozímu roku</t>
  </si>
  <si>
    <t>Datum: 25.02.2019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</si>
</sst>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164" formatCode="0.0"/>
    <numFmt numFmtId="165" formatCode="#,##0.000"/>
    <numFmt numFmtId="166" formatCode="0.000"/>
    <numFmt numFmtId="167" formatCode="\+0.0%;\-0.0%;0.0%"/>
    <numFmt numFmtId="168" formatCode="#,##0.00\ [$Kč-405]"/>
    <numFmt numFmtId="169" formatCode="0.0%"/>
    <numFmt numFmtId="170" formatCode="0%;\-0%;"/>
    <numFmt numFmtId="171" formatCode="0.0;\-0.0;"/>
    <numFmt numFmtId="172" formatCode="#,##0.00;\-#,##0.00;"/>
    <numFmt numFmtId="173" formatCode="0_ ;\-0\ "/>
  </numFmts>
  <fonts count="42">
    <font>
      <sz val="10"/>
      <color theme="1"/>
      <name val="Arial"/>
      <family val="2"/>
    </font>
    <font>
      <b/>
      <sz val="10"/>
      <color theme="1"/>
      <name val="Arial"/>
      <family val="2"/>
    </font>
    <font>
      <sz val="11"/>
      <color theme="1"/>
      <name val="Calibri"/>
      <family val="2"/>
      <charset val="238"/>
      <scheme val="minor"/>
    </font>
    <font>
      <sz val="10"/>
      <name val="Arial"/>
      <family val="2"/>
    </font>
    <font>
      <b/>
      <sz val="10"/>
      <color theme="1"/>
      <name val="Arial"/>
      <family val="2"/>
      <charset val="238"/>
    </font>
    <font>
      <sz val="10"/>
      <color theme="0" tint="-0.249977111117893"/>
      <name val="Arial"/>
      <family val="2"/>
    </font>
    <font>
      <i/>
      <sz val="10"/>
      <color theme="1"/>
      <name val="Arial"/>
      <family val="2"/>
      <charset val="238"/>
    </font>
    <font>
      <sz val="10"/>
      <color theme="1"/>
      <name val="Arial"/>
      <family val="2"/>
      <charset val="238"/>
    </font>
    <font>
      <b/>
      <sz val="10"/>
      <color theme="0" tint="-0.249977111117893"/>
      <name val="Arial"/>
      <family val="2"/>
      <charset val="238"/>
    </font>
    <font>
      <sz val="10"/>
      <color theme="0"/>
      <name val="Arial"/>
      <family val="2"/>
    </font>
    <font>
      <sz val="9"/>
      <color indexed="81"/>
      <name val="Tahoma"/>
      <family val="2"/>
      <charset val="238"/>
    </font>
    <font>
      <b/>
      <sz val="9"/>
      <color indexed="81"/>
      <name val="Tahoma"/>
      <family val="2"/>
      <charset val="238"/>
    </font>
    <font>
      <b/>
      <sz val="10"/>
      <color rgb="FFFF0000"/>
      <name val="Arial"/>
      <family val="2"/>
      <charset val="238"/>
    </font>
    <font>
      <b/>
      <sz val="20"/>
      <color theme="1"/>
      <name val="Arial"/>
      <family val="2"/>
    </font>
    <font>
      <sz val="12"/>
      <color theme="1"/>
      <name val="Arial"/>
      <family val="2"/>
    </font>
    <font>
      <b/>
      <sz val="12"/>
      <color theme="1"/>
      <name val="Arial"/>
      <family val="2"/>
    </font>
    <font>
      <sz val="20"/>
      <color theme="1"/>
      <name val="Arial"/>
      <family val="2"/>
    </font>
    <font>
      <sz val="10"/>
      <color theme="1"/>
      <name val="Arial"/>
      <family val="2"/>
    </font>
    <font>
      <sz val="14"/>
      <color theme="1"/>
      <name val="Arial"/>
      <family val="2"/>
    </font>
    <font>
      <b/>
      <i/>
      <sz val="10"/>
      <color theme="1"/>
      <name val="Arial"/>
      <family val="2"/>
      <charset val="238"/>
    </font>
    <font>
      <b/>
      <sz val="10"/>
      <color theme="0" tint="-0.14999847407452621"/>
      <name val="Arial"/>
      <family val="2"/>
    </font>
    <font>
      <b/>
      <sz val="10"/>
      <color rgb="FFB86E00"/>
      <name val="Arial"/>
      <family val="2"/>
      <charset val="238"/>
    </font>
    <font>
      <sz val="10"/>
      <name val="Times New Roman"/>
      <family val="1"/>
    </font>
    <font>
      <b/>
      <sz val="14"/>
      <name val="Lucida Sans"/>
      <family val="2"/>
    </font>
    <font>
      <sz val="10"/>
      <name val="Lucida Sans"/>
      <family val="2"/>
    </font>
    <font>
      <b/>
      <sz val="10"/>
      <name val="Lucida Sans"/>
      <family val="2"/>
    </font>
    <font>
      <sz val="9"/>
      <name val="Lucida Sans"/>
      <family val="2"/>
    </font>
    <font>
      <b/>
      <sz val="10"/>
      <name val="Lucida Sans"/>
      <family val="2"/>
      <charset val="238"/>
    </font>
    <font>
      <b/>
      <i/>
      <sz val="8"/>
      <name val="Lucida Sans"/>
      <family val="2"/>
      <charset val="238"/>
    </font>
    <font>
      <i/>
      <sz val="8"/>
      <name val="Lucida Sans"/>
      <family val="2"/>
      <charset val="238"/>
    </font>
    <font>
      <sz val="10"/>
      <name val="Lucida Sans"/>
      <family val="2"/>
      <charset val="238"/>
    </font>
    <font>
      <b/>
      <i/>
      <sz val="10"/>
      <name val="Lucida Sans"/>
      <family val="2"/>
      <charset val="238"/>
    </font>
    <font>
      <sz val="9"/>
      <name val="Lucida Sans"/>
      <family val="2"/>
      <charset val="238"/>
    </font>
    <font>
      <b/>
      <sz val="8"/>
      <name val="Lucida Sans"/>
      <family val="2"/>
      <charset val="238"/>
    </font>
    <font>
      <u/>
      <sz val="7.5"/>
      <color indexed="12"/>
      <name val="Arial"/>
      <family val="2"/>
    </font>
    <font>
      <i/>
      <sz val="8"/>
      <name val="Lucida Sans"/>
      <family val="2"/>
    </font>
    <font>
      <sz val="11"/>
      <color theme="1"/>
      <name val="Calibri"/>
      <family val="2"/>
      <scheme val="minor"/>
    </font>
    <font>
      <sz val="9"/>
      <color rgb="FFFF0000"/>
      <name val="Lucida Sans"/>
      <family val="2"/>
      <charset val="238"/>
    </font>
    <font>
      <i/>
      <sz val="10"/>
      <color theme="0" tint="-0.14999847407452621"/>
      <name val="Arial"/>
      <family val="2"/>
      <charset val="238"/>
    </font>
    <font>
      <i/>
      <sz val="10"/>
      <color theme="0" tint="-0.499984740745262"/>
      <name val="Arial"/>
      <family val="2"/>
      <charset val="238"/>
    </font>
    <font>
      <sz val="10"/>
      <color theme="0" tint="-0.499984740745262"/>
      <name val="Arial"/>
      <family val="2"/>
    </font>
    <font>
      <i/>
      <sz val="10"/>
      <color theme="1"/>
      <name val="Arial"/>
      <family val="2"/>
    </font>
  </fonts>
  <fills count="18">
    <fill>
      <patternFill patternType="none"/>
    </fill>
    <fill>
      <patternFill patternType="gray125"/>
    </fill>
    <fill>
      <patternFill patternType="solid">
        <fgColor rgb="FFFFFF00"/>
        <bgColor indexed="64"/>
      </patternFill>
    </fill>
    <fill>
      <patternFill patternType="solid">
        <fgColor theme="2" tint="-9.9978637043366805E-2"/>
        <bgColor indexed="64"/>
      </patternFill>
    </fill>
    <fill>
      <patternFill patternType="solid">
        <fgColor theme="3" tint="0.79998168889431442"/>
        <bgColor indexed="64"/>
      </patternFill>
    </fill>
    <fill>
      <patternFill patternType="solid">
        <fgColor theme="0"/>
        <bgColor indexed="64"/>
      </patternFill>
    </fill>
    <fill>
      <patternFill patternType="solid">
        <fgColor rgb="FF00B050"/>
        <bgColor indexed="64"/>
      </patternFill>
    </fill>
    <fill>
      <patternFill patternType="solid">
        <fgColor rgb="FF0000FF"/>
        <bgColor indexed="64"/>
      </patternFill>
    </fill>
    <fill>
      <patternFill patternType="solid">
        <fgColor rgb="FF2D82FF"/>
        <bgColor indexed="64"/>
      </patternFill>
    </fill>
    <fill>
      <patternFill patternType="solid">
        <fgColor rgb="FFC1DAFF"/>
        <bgColor indexed="64"/>
      </patternFill>
    </fill>
    <fill>
      <patternFill patternType="solid">
        <fgColor rgb="FFFFC000"/>
        <bgColor indexed="64"/>
      </patternFill>
    </fill>
    <fill>
      <patternFill patternType="solid">
        <fgColor theme="0" tint="-0.249977111117893"/>
        <bgColor indexed="64"/>
      </patternFill>
    </fill>
    <fill>
      <patternFill patternType="solid">
        <fgColor theme="0" tint="-0.34998626667073579"/>
        <bgColor indexed="64"/>
      </patternFill>
    </fill>
    <fill>
      <patternFill patternType="solid">
        <fgColor theme="0" tint="-0.14999847407452621"/>
        <bgColor indexed="64"/>
      </patternFill>
    </fill>
    <fill>
      <patternFill patternType="solid">
        <fgColor theme="2"/>
        <bgColor indexed="64"/>
      </patternFill>
    </fill>
    <fill>
      <patternFill patternType="solid">
        <fgColor rgb="FFFF0000"/>
        <bgColor indexed="64"/>
      </patternFill>
    </fill>
    <fill>
      <patternFill patternType="solid">
        <fgColor theme="1"/>
        <bgColor indexed="64"/>
      </patternFill>
    </fill>
    <fill>
      <patternFill patternType="solid">
        <fgColor theme="0" tint="-0.499984740745262"/>
        <bgColor indexed="64"/>
      </patternFill>
    </fill>
  </fills>
  <borders count="147">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style="thin">
        <color indexed="64"/>
      </left>
      <right/>
      <top/>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medium">
        <color indexed="64"/>
      </bottom>
      <diagonal/>
    </border>
    <border>
      <left style="hair">
        <color indexed="64"/>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hair">
        <color indexed="64"/>
      </left>
      <right style="hair">
        <color indexed="64"/>
      </right>
      <top/>
      <bottom style="hair">
        <color indexed="64"/>
      </bottom>
      <diagonal/>
    </border>
    <border>
      <left style="hair">
        <color indexed="64"/>
      </left>
      <right style="medium">
        <color indexed="64"/>
      </right>
      <top/>
      <bottom style="hair">
        <color indexed="64"/>
      </bottom>
      <diagonal/>
    </border>
    <border>
      <left style="hair">
        <color indexed="64"/>
      </left>
      <right style="hair">
        <color indexed="64"/>
      </right>
      <top style="hair">
        <color indexed="64"/>
      </top>
      <bottom style="thin">
        <color indexed="64"/>
      </bottom>
      <diagonal/>
    </border>
    <border>
      <left style="hair">
        <color indexed="64"/>
      </left>
      <right style="medium">
        <color indexed="64"/>
      </right>
      <top style="hair">
        <color indexed="64"/>
      </top>
      <bottom style="thin">
        <color indexed="64"/>
      </bottom>
      <diagonal/>
    </border>
    <border>
      <left style="hair">
        <color indexed="64"/>
      </left>
      <right style="hair">
        <color indexed="64"/>
      </right>
      <top style="thin">
        <color indexed="64"/>
      </top>
      <bottom style="hair">
        <color indexed="64"/>
      </bottom>
      <diagonal/>
    </border>
    <border>
      <left style="hair">
        <color indexed="64"/>
      </left>
      <right style="medium">
        <color indexed="64"/>
      </right>
      <top style="thin">
        <color indexed="64"/>
      </top>
      <bottom style="hair">
        <color indexed="64"/>
      </bottom>
      <diagonal/>
    </border>
    <border>
      <left/>
      <right style="hair">
        <color indexed="64"/>
      </right>
      <top style="hair">
        <color indexed="64"/>
      </top>
      <bottom style="thin">
        <color indexed="64"/>
      </bottom>
      <diagonal/>
    </border>
    <border>
      <left/>
      <right style="hair">
        <color indexed="64"/>
      </right>
      <top style="thin">
        <color indexed="64"/>
      </top>
      <bottom style="hair">
        <color indexed="64"/>
      </bottom>
      <diagonal/>
    </border>
    <border>
      <left/>
      <right style="hair">
        <color indexed="64"/>
      </right>
      <top/>
      <bottom style="hair">
        <color indexed="64"/>
      </bottom>
      <diagonal/>
    </border>
    <border>
      <left/>
      <right style="hair">
        <color indexed="64"/>
      </right>
      <top style="hair">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thin">
        <color indexed="64"/>
      </bottom>
      <diagonal/>
    </border>
    <border>
      <left style="medium">
        <color auto="1"/>
      </left>
      <right style="thin">
        <color auto="1"/>
      </right>
      <top style="medium">
        <color auto="1"/>
      </top>
      <bottom/>
      <diagonal/>
    </border>
    <border>
      <left style="thin">
        <color indexed="64"/>
      </left>
      <right/>
      <top style="thin">
        <color indexed="64"/>
      </top>
      <bottom style="medium">
        <color indexed="64"/>
      </bottom>
      <diagonal/>
    </border>
    <border>
      <left style="thin">
        <color indexed="64"/>
      </left>
      <right style="double">
        <color indexed="64"/>
      </right>
      <top style="thin">
        <color indexed="64"/>
      </top>
      <bottom style="hair">
        <color indexed="64"/>
      </bottom>
      <diagonal/>
    </border>
    <border>
      <left style="thin">
        <color indexed="64"/>
      </left>
      <right style="double">
        <color indexed="64"/>
      </right>
      <top style="hair">
        <color indexed="64"/>
      </top>
      <bottom style="thin">
        <color indexed="64"/>
      </bottom>
      <diagonal/>
    </border>
    <border>
      <left style="thin">
        <color indexed="64"/>
      </left>
      <right style="double">
        <color indexed="64"/>
      </right>
      <top style="hair">
        <color indexed="64"/>
      </top>
      <bottom style="medium">
        <color indexed="64"/>
      </bottom>
      <diagonal/>
    </border>
    <border>
      <left style="medium">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style="thin">
        <color indexed="64"/>
      </left>
      <right style="medium">
        <color indexed="64"/>
      </right>
      <top style="medium">
        <color indexed="64"/>
      </top>
      <bottom style="double">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top style="medium">
        <color indexed="64"/>
      </top>
      <bottom/>
      <diagonal/>
    </border>
    <border>
      <left/>
      <right style="thin">
        <color indexed="64"/>
      </right>
      <top/>
      <bottom/>
      <diagonal/>
    </border>
    <border>
      <left style="thin">
        <color indexed="64"/>
      </left>
      <right/>
      <top/>
      <bottom style="double">
        <color indexed="64"/>
      </bottom>
      <diagonal/>
    </border>
    <border>
      <left/>
      <right style="thin">
        <color indexed="64"/>
      </right>
      <top style="thin">
        <color indexed="64"/>
      </top>
      <bottom style="medium">
        <color indexed="64"/>
      </bottom>
      <diagonal/>
    </border>
    <border>
      <left style="thin">
        <color indexed="64"/>
      </left>
      <right/>
      <top/>
      <bottom style="thin">
        <color indexed="64"/>
      </bottom>
      <diagonal/>
    </border>
    <border>
      <left/>
      <right/>
      <top/>
      <bottom style="medium">
        <color indexed="64"/>
      </bottom>
      <diagonal/>
    </border>
    <border>
      <left/>
      <right/>
      <top style="thin">
        <color indexed="64"/>
      </top>
      <bottom style="thin">
        <color indexed="64"/>
      </bottom>
      <diagonal/>
    </border>
    <border>
      <left/>
      <right/>
      <top style="thin">
        <color indexed="64"/>
      </top>
      <bottom style="medium">
        <color indexed="64"/>
      </bottom>
      <diagonal/>
    </border>
    <border>
      <left/>
      <right style="thin">
        <color indexed="64"/>
      </right>
      <top style="thin">
        <color indexed="64"/>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medium">
        <color indexed="64"/>
      </top>
      <bottom style="double">
        <color indexed="64"/>
      </bottom>
      <diagonal/>
    </border>
    <border>
      <left style="medium">
        <color auto="1"/>
      </left>
      <right/>
      <top style="medium">
        <color auto="1"/>
      </top>
      <bottom/>
      <diagonal/>
    </border>
    <border>
      <left style="thin">
        <color indexed="64"/>
      </left>
      <right style="double">
        <color indexed="64"/>
      </right>
      <top/>
      <bottom style="hair">
        <color indexed="64"/>
      </bottom>
      <diagonal/>
    </border>
    <border>
      <left style="thin">
        <color indexed="64"/>
      </left>
      <right style="medium">
        <color indexed="64"/>
      </right>
      <top style="medium">
        <color indexed="64"/>
      </top>
      <bottom style="medium">
        <color indexed="64"/>
      </bottom>
      <diagonal/>
    </border>
    <border>
      <left style="double">
        <color indexed="64"/>
      </left>
      <right style="thin">
        <color indexed="64"/>
      </right>
      <top style="thin">
        <color indexed="64"/>
      </top>
      <bottom style="medium">
        <color indexed="64"/>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medium">
        <color indexed="64"/>
      </left>
      <right/>
      <top/>
      <bottom style="double">
        <color indexed="64"/>
      </bottom>
      <diagonal/>
    </border>
    <border>
      <left style="double">
        <color indexed="64"/>
      </left>
      <right/>
      <top style="medium">
        <color indexed="64"/>
      </top>
      <bottom style="thin">
        <color indexed="64"/>
      </bottom>
      <diagonal/>
    </border>
    <border>
      <left style="double">
        <color indexed="64"/>
      </left>
      <right style="thin">
        <color indexed="64"/>
      </right>
      <top style="medium">
        <color indexed="64"/>
      </top>
      <bottom style="double">
        <color indexed="64"/>
      </bottom>
      <diagonal/>
    </border>
    <border>
      <left style="double">
        <color indexed="64"/>
      </left>
      <right style="hair">
        <color indexed="64"/>
      </right>
      <top style="thin">
        <color indexed="64"/>
      </top>
      <bottom style="double">
        <color indexed="64"/>
      </bottom>
      <diagonal/>
    </border>
    <border>
      <left style="hair">
        <color indexed="64"/>
      </left>
      <right style="hair">
        <color indexed="64"/>
      </right>
      <top style="thin">
        <color indexed="64"/>
      </top>
      <bottom style="double">
        <color indexed="64"/>
      </bottom>
      <diagonal/>
    </border>
    <border>
      <left style="hair">
        <color indexed="64"/>
      </left>
      <right style="medium">
        <color indexed="64"/>
      </right>
      <top style="thin">
        <color indexed="64"/>
      </top>
      <bottom style="double">
        <color indexed="64"/>
      </bottom>
      <diagonal/>
    </border>
    <border>
      <left style="double">
        <color indexed="64"/>
      </left>
      <right style="hair">
        <color indexed="64"/>
      </right>
      <top style="hair">
        <color indexed="64"/>
      </top>
      <bottom style="thin">
        <color indexed="64"/>
      </bottom>
      <diagonal/>
    </border>
    <border>
      <left style="hair">
        <color indexed="64"/>
      </left>
      <right style="hair">
        <color indexed="64"/>
      </right>
      <top style="hair">
        <color indexed="64"/>
      </top>
      <bottom/>
      <diagonal/>
    </border>
    <border>
      <left style="hair">
        <color indexed="64"/>
      </left>
      <right style="medium">
        <color indexed="64"/>
      </right>
      <top style="hair">
        <color indexed="64"/>
      </top>
      <bottom/>
      <diagonal/>
    </border>
    <border>
      <left style="double">
        <color indexed="64"/>
      </left>
      <right style="hair">
        <color indexed="64"/>
      </right>
      <top style="double">
        <color indexed="64"/>
      </top>
      <bottom style="hair">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auto="1"/>
      </right>
      <top style="medium">
        <color indexed="64"/>
      </top>
      <bottom style="medium">
        <color indexed="64"/>
      </bottom>
      <diagonal/>
    </border>
    <border>
      <left style="thin">
        <color auto="1"/>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double">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top style="medium">
        <color indexed="64"/>
      </top>
      <bottom/>
      <diagonal/>
    </border>
    <border>
      <left/>
      <right/>
      <top/>
      <bottom style="double">
        <color indexed="64"/>
      </bottom>
      <diagonal/>
    </border>
    <border>
      <left/>
      <right/>
      <top style="double">
        <color indexed="64"/>
      </top>
      <bottom style="thin">
        <color indexed="64"/>
      </bottom>
      <diagonal/>
    </border>
    <border>
      <left/>
      <right style="medium">
        <color indexed="64"/>
      </right>
      <top style="medium">
        <color indexed="64"/>
      </top>
      <bottom/>
      <diagonal/>
    </border>
    <border>
      <left/>
      <right style="medium">
        <color indexed="64"/>
      </right>
      <top/>
      <bottom style="double">
        <color indexed="64"/>
      </bottom>
      <diagonal/>
    </border>
    <border>
      <left/>
      <right style="medium">
        <color indexed="64"/>
      </right>
      <top style="double">
        <color indexed="64"/>
      </top>
      <bottom style="thin">
        <color indexed="64"/>
      </bottom>
      <diagonal/>
    </border>
    <border>
      <left/>
      <right style="medium">
        <color indexed="64"/>
      </right>
      <top style="thin">
        <color indexed="64"/>
      </top>
      <bottom style="thin">
        <color indexed="64"/>
      </bottom>
      <diagonal/>
    </border>
    <border>
      <left/>
      <right style="medium">
        <color indexed="64"/>
      </right>
      <top/>
      <bottom/>
      <diagonal/>
    </border>
    <border>
      <left/>
      <right style="medium">
        <color indexed="64"/>
      </right>
      <top style="thin">
        <color indexed="64"/>
      </top>
      <bottom style="medium">
        <color indexed="64"/>
      </bottom>
      <diagonal/>
    </border>
    <border>
      <left/>
      <right style="medium">
        <color indexed="64"/>
      </right>
      <top/>
      <bottom style="medium">
        <color indexed="64"/>
      </bottom>
      <diagonal/>
    </border>
    <border>
      <left style="medium">
        <color indexed="64"/>
      </left>
      <right/>
      <top/>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right style="thin">
        <color indexed="64"/>
      </right>
      <top style="medium">
        <color indexed="64"/>
      </top>
      <bottom/>
      <diagonal/>
    </border>
    <border>
      <left/>
      <right style="thin">
        <color indexed="64"/>
      </right>
      <top/>
      <bottom style="double">
        <color indexed="64"/>
      </bottom>
      <diagonal/>
    </border>
    <border>
      <left/>
      <right style="thin">
        <color indexed="64"/>
      </right>
      <top style="double">
        <color indexed="64"/>
      </top>
      <bottom/>
      <diagonal/>
    </border>
    <border>
      <left style="thin">
        <color indexed="64"/>
      </left>
      <right/>
      <top style="double">
        <color indexed="64"/>
      </top>
      <bottom/>
      <diagonal/>
    </border>
    <border>
      <left style="thin">
        <color indexed="64"/>
      </left>
      <right/>
      <top style="medium">
        <color indexed="64"/>
      </top>
      <bottom style="thin">
        <color indexed="64"/>
      </bottom>
      <diagonal/>
    </border>
    <border>
      <left style="medium">
        <color indexed="64"/>
      </left>
      <right/>
      <top style="double">
        <color indexed="64"/>
      </top>
      <bottom/>
      <diagonal/>
    </border>
    <border>
      <left style="medium">
        <color indexed="64"/>
      </left>
      <right/>
      <top style="thin">
        <color indexed="64"/>
      </top>
      <bottom/>
      <diagonal/>
    </border>
    <border>
      <left style="medium">
        <color indexed="64"/>
      </left>
      <right/>
      <top/>
      <bottom style="medium">
        <color indexed="64"/>
      </bottom>
      <diagonal/>
    </border>
    <border>
      <left/>
      <right style="thin">
        <color indexed="64"/>
      </right>
      <top/>
      <bottom style="medium">
        <color indexed="64"/>
      </bottom>
      <diagonal/>
    </border>
    <border>
      <left style="medium">
        <color indexed="64"/>
      </left>
      <right/>
      <top style="thin">
        <color indexed="64"/>
      </top>
      <bottom style="thin">
        <color indexed="64"/>
      </bottom>
      <diagonal/>
    </border>
    <border>
      <left style="thin">
        <color indexed="64"/>
      </left>
      <right style="medium">
        <color indexed="64"/>
      </right>
      <top/>
      <bottom/>
      <diagonal/>
    </border>
    <border>
      <left style="medium">
        <color indexed="64"/>
      </left>
      <right/>
      <top style="medium">
        <color indexed="64"/>
      </top>
      <bottom style="thin">
        <color indexed="64"/>
      </bottom>
      <diagonal/>
    </border>
    <border>
      <left/>
      <right style="medium">
        <color indexed="64"/>
      </right>
      <top/>
      <bottom style="thin">
        <color indexed="64"/>
      </bottom>
      <diagonal/>
    </border>
    <border>
      <left/>
      <right style="medium">
        <color indexed="64"/>
      </right>
      <top style="thin">
        <color indexed="64"/>
      </top>
      <bottom/>
      <diagonal/>
    </border>
    <border>
      <left style="thin">
        <color indexed="64"/>
      </left>
      <right/>
      <top/>
      <bottom style="medium">
        <color indexed="64"/>
      </bottom>
      <diagonal/>
    </border>
    <border>
      <left/>
      <right style="thin">
        <color indexed="64"/>
      </right>
      <top style="medium">
        <color indexed="64"/>
      </top>
      <bottom style="thin">
        <color indexed="64"/>
      </bottom>
      <diagonal/>
    </border>
    <border>
      <left style="thin">
        <color indexed="64"/>
      </left>
      <right style="medium">
        <color indexed="64"/>
      </right>
      <top style="thin">
        <color indexed="64"/>
      </top>
      <bottom/>
      <diagonal/>
    </border>
    <border>
      <left style="double">
        <color indexed="64"/>
      </left>
      <right style="hair">
        <color indexed="64"/>
      </right>
      <top/>
      <bottom/>
      <diagonal/>
    </border>
    <border>
      <left style="hair">
        <color indexed="64"/>
      </left>
      <right style="hair">
        <color indexed="64"/>
      </right>
      <top/>
      <bottom/>
      <diagonal/>
    </border>
    <border>
      <left style="hair">
        <color indexed="64"/>
      </left>
      <right style="medium">
        <color indexed="64"/>
      </right>
      <top/>
      <bottom/>
      <diagonal/>
    </border>
    <border>
      <left style="double">
        <color indexed="64"/>
      </left>
      <right style="hair">
        <color indexed="64"/>
      </right>
      <top style="hair">
        <color indexed="64"/>
      </top>
      <bottom style="medium">
        <color indexed="64"/>
      </bottom>
      <diagonal/>
    </border>
    <border>
      <left style="double">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right style="medium">
        <color indexed="64"/>
      </right>
      <top style="thin">
        <color indexed="64"/>
      </top>
      <bottom style="hair">
        <color indexed="64"/>
      </bottom>
      <diagonal/>
    </border>
    <border>
      <left style="hair">
        <color indexed="64"/>
      </left>
      <right style="hair">
        <color indexed="64"/>
      </right>
      <top style="double">
        <color indexed="64"/>
      </top>
      <bottom style="hair">
        <color indexed="64"/>
      </bottom>
      <diagonal/>
    </border>
    <border>
      <left style="hair">
        <color indexed="64"/>
      </left>
      <right style="medium">
        <color indexed="64"/>
      </right>
      <top style="double">
        <color indexed="64"/>
      </top>
      <bottom style="hair">
        <color indexed="64"/>
      </bottom>
      <diagonal/>
    </border>
    <border>
      <left style="double">
        <color indexed="64"/>
      </left>
      <right style="hair">
        <color indexed="64"/>
      </right>
      <top style="hair">
        <color indexed="64"/>
      </top>
      <bottom/>
      <diagonal/>
    </border>
    <border>
      <left style="thin">
        <color indexed="64"/>
      </left>
      <right style="double">
        <color indexed="64"/>
      </right>
      <top style="double">
        <color indexed="64"/>
      </top>
      <bottom style="hair">
        <color indexed="64"/>
      </bottom>
      <diagonal/>
    </border>
    <border>
      <left style="thin">
        <color indexed="64"/>
      </left>
      <right style="double">
        <color indexed="64"/>
      </right>
      <top style="hair">
        <color indexed="64"/>
      </top>
      <bottom style="hair">
        <color indexed="64"/>
      </bottom>
      <diagonal/>
    </border>
    <border>
      <left style="double">
        <color indexed="64"/>
      </left>
      <right style="hair">
        <color indexed="64"/>
      </right>
      <top style="double">
        <color indexed="64"/>
      </top>
      <bottom/>
      <diagonal/>
    </border>
    <border>
      <left style="thin">
        <color indexed="64"/>
      </left>
      <right style="double">
        <color indexed="64"/>
      </right>
      <top style="hair">
        <color indexed="64"/>
      </top>
      <bottom/>
      <diagonal/>
    </border>
    <border>
      <left style="double">
        <color indexed="64"/>
      </left>
      <right style="hair">
        <color indexed="64"/>
      </right>
      <top/>
      <bottom style="hair">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double">
        <color indexed="64"/>
      </left>
      <right style="thin">
        <color indexed="64"/>
      </right>
      <top style="double">
        <color indexed="64"/>
      </top>
      <bottom/>
      <diagonal/>
    </border>
    <border>
      <left style="thin">
        <color indexed="64"/>
      </left>
      <right style="medium">
        <color indexed="64"/>
      </right>
      <top style="double">
        <color indexed="64"/>
      </top>
      <bottom/>
      <diagonal/>
    </border>
    <border>
      <left style="double">
        <color indexed="64"/>
      </left>
      <right style="thin">
        <color indexed="64"/>
      </right>
      <top style="thin">
        <color indexed="64"/>
      </top>
      <bottom style="thin">
        <color indexed="64"/>
      </bottom>
      <diagonal/>
    </border>
    <border>
      <left/>
      <right style="hair">
        <color indexed="64"/>
      </right>
      <top style="hair">
        <color indexed="64"/>
      </top>
      <bottom/>
      <diagonal/>
    </border>
    <border>
      <left style="double">
        <color indexed="64"/>
      </left>
      <right style="hair">
        <color indexed="64"/>
      </right>
      <top style="thin">
        <color auto="1"/>
      </top>
      <bottom style="hair">
        <color indexed="64"/>
      </bottom>
      <diagonal/>
    </border>
    <border>
      <left style="medium">
        <color auto="1"/>
      </left>
      <right/>
      <top/>
      <bottom style="thin">
        <color auto="1"/>
      </bottom>
      <diagonal/>
    </border>
    <border>
      <left/>
      <right style="medium">
        <color indexed="64"/>
      </right>
      <top style="hair">
        <color indexed="64"/>
      </top>
      <bottom style="thin">
        <color auto="1"/>
      </bottom>
      <diagonal/>
    </border>
    <border>
      <left style="thin">
        <color indexed="64"/>
      </left>
      <right style="double">
        <color indexed="64"/>
      </right>
      <top style="thin">
        <color indexed="64"/>
      </top>
      <bottom style="thin">
        <color indexed="64"/>
      </bottom>
      <diagonal/>
    </border>
    <border>
      <left style="medium">
        <color auto="1"/>
      </left>
      <right style="thin">
        <color auto="1"/>
      </right>
      <top style="thin">
        <color auto="1"/>
      </top>
      <bottom style="hair">
        <color auto="1"/>
      </bottom>
      <diagonal/>
    </border>
    <border>
      <left style="medium">
        <color auto="1"/>
      </left>
      <right style="thin">
        <color indexed="64"/>
      </right>
      <top style="hair">
        <color auto="1"/>
      </top>
      <bottom style="thin">
        <color auto="1"/>
      </bottom>
      <diagonal/>
    </border>
  </borders>
  <cellStyleXfs count="6">
    <xf numFmtId="0" fontId="0" fillId="0" borderId="0"/>
    <xf numFmtId="0" fontId="2" fillId="0" borderId="0"/>
    <xf numFmtId="9" fontId="17" fillId="0" borderId="0" applyFont="0" applyFill="0" applyBorder="0" applyAlignment="0" applyProtection="0"/>
    <xf numFmtId="0" fontId="22" fillId="0" borderId="0"/>
    <xf numFmtId="0" fontId="34" fillId="0" borderId="0" applyNumberFormat="0" applyFill="0" applyBorder="0" applyAlignment="0" applyProtection="0">
      <alignment vertical="top"/>
      <protection locked="0"/>
    </xf>
    <xf numFmtId="0" fontId="36" fillId="0" borderId="0"/>
  </cellStyleXfs>
  <cellXfs count="844">
    <xf numFmtId="0" fontId="0" fillId="0" borderId="0" xfId="0"/>
    <xf numFmtId="0" fontId="3" fillId="4" borderId="33" xfId="0" applyFont="1" applyFill="1" applyBorder="1" applyAlignment="1">
      <alignment horizontal="center"/>
    </xf>
    <xf numFmtId="0" fontId="3" fillId="4" borderId="34" xfId="0" applyFont="1" applyFill="1" applyBorder="1" applyAlignment="1">
      <alignment horizontal="center"/>
    </xf>
    <xf numFmtId="0" fontId="3" fillId="4" borderId="35" xfId="0" applyFont="1" applyFill="1" applyBorder="1" applyAlignment="1">
      <alignment horizontal="center"/>
    </xf>
    <xf numFmtId="0" fontId="4" fillId="0" borderId="0" xfId="0" applyFont="1"/>
    <xf numFmtId="0" fontId="0" fillId="3" borderId="36" xfId="0" applyFill="1" applyBorder="1" applyAlignment="1">
      <alignment vertical="center"/>
    </xf>
    <xf numFmtId="0" fontId="4" fillId="0" borderId="12" xfId="0" applyFont="1" applyFill="1" applyBorder="1" applyAlignment="1">
      <alignment horizontal="left" vertical="center"/>
    </xf>
    <xf numFmtId="0" fontId="0" fillId="0" borderId="0" xfId="0" applyAlignment="1">
      <alignment wrapText="1"/>
    </xf>
    <xf numFmtId="0" fontId="0" fillId="0" borderId="0" xfId="0" applyFill="1"/>
    <xf numFmtId="0" fontId="0" fillId="5" borderId="0" xfId="0" applyFill="1"/>
    <xf numFmtId="0" fontId="4" fillId="5" borderId="0" xfId="0" applyFont="1" applyFill="1"/>
    <xf numFmtId="0" fontId="0" fillId="5" borderId="0" xfId="0" applyFill="1" applyAlignment="1">
      <alignment wrapText="1"/>
    </xf>
    <xf numFmtId="0" fontId="1" fillId="5" borderId="31" xfId="0" applyFont="1" applyFill="1" applyBorder="1" applyAlignment="1">
      <alignment wrapText="1"/>
    </xf>
    <xf numFmtId="0" fontId="1" fillId="5" borderId="39" xfId="0" applyFont="1" applyFill="1" applyBorder="1" applyAlignment="1">
      <alignment wrapText="1"/>
    </xf>
    <xf numFmtId="0" fontId="0" fillId="5" borderId="44" xfId="0" applyFill="1" applyBorder="1"/>
    <xf numFmtId="0" fontId="0" fillId="5" borderId="45" xfId="0" applyFill="1" applyBorder="1"/>
    <xf numFmtId="0" fontId="0" fillId="5" borderId="3" xfId="0" applyFill="1" applyBorder="1" applyAlignment="1">
      <alignment horizontal="right"/>
    </xf>
    <xf numFmtId="0" fontId="0" fillId="5" borderId="3" xfId="0" applyFill="1" applyBorder="1"/>
    <xf numFmtId="0" fontId="0" fillId="5" borderId="11" xfId="0" applyFill="1" applyBorder="1"/>
    <xf numFmtId="0" fontId="0" fillId="5" borderId="4" xfId="0" applyFill="1" applyBorder="1"/>
    <xf numFmtId="0" fontId="0" fillId="5" borderId="2" xfId="0" applyFill="1" applyBorder="1" applyAlignment="1">
      <alignment horizontal="right"/>
    </xf>
    <xf numFmtId="0" fontId="0" fillId="5" borderId="2" xfId="0" applyFill="1" applyBorder="1"/>
    <xf numFmtId="0" fontId="0" fillId="5" borderId="9" xfId="0" applyFill="1" applyBorder="1"/>
    <xf numFmtId="0" fontId="0" fillId="5" borderId="12" xfId="0" applyFill="1" applyBorder="1"/>
    <xf numFmtId="0" fontId="0" fillId="5" borderId="10" xfId="0" applyFill="1" applyBorder="1"/>
    <xf numFmtId="0" fontId="0" fillId="5" borderId="1" xfId="0" applyFill="1" applyBorder="1"/>
    <xf numFmtId="0" fontId="0" fillId="5" borderId="27" xfId="0" applyFill="1" applyBorder="1"/>
    <xf numFmtId="0" fontId="0" fillId="5" borderId="52" xfId="0" applyFill="1" applyBorder="1"/>
    <xf numFmtId="0" fontId="0" fillId="5" borderId="53" xfId="0" applyFill="1" applyBorder="1"/>
    <xf numFmtId="0" fontId="0" fillId="5" borderId="0" xfId="0" applyFill="1" applyAlignment="1">
      <alignment horizontal="center"/>
    </xf>
    <xf numFmtId="0" fontId="1" fillId="3" borderId="39" xfId="0" applyFont="1" applyFill="1" applyBorder="1" applyAlignment="1">
      <alignment horizontal="center" wrapText="1"/>
    </xf>
    <xf numFmtId="0" fontId="1" fillId="5" borderId="39" xfId="0" applyFont="1" applyFill="1" applyBorder="1" applyAlignment="1">
      <alignment horizontal="center" wrapText="1"/>
    </xf>
    <xf numFmtId="0" fontId="0" fillId="3" borderId="42" xfId="0" applyFill="1" applyBorder="1" applyAlignment="1">
      <alignment horizontal="center" wrapText="1"/>
    </xf>
    <xf numFmtId="0" fontId="0" fillId="5" borderId="42" xfId="0" applyFill="1" applyBorder="1" applyAlignment="1">
      <alignment horizontal="center" wrapText="1"/>
    </xf>
    <xf numFmtId="9" fontId="0" fillId="5" borderId="3" xfId="0" applyNumberFormat="1" applyFill="1" applyBorder="1" applyAlignment="1">
      <alignment horizontal="center"/>
    </xf>
    <xf numFmtId="9" fontId="0" fillId="5" borderId="2" xfId="0" applyNumberFormat="1" applyFill="1" applyBorder="1" applyAlignment="1">
      <alignment horizontal="center"/>
    </xf>
    <xf numFmtId="9" fontId="0" fillId="0" borderId="2" xfId="0" applyNumberFormat="1" applyFill="1" applyBorder="1" applyAlignment="1">
      <alignment horizontal="center"/>
    </xf>
    <xf numFmtId="9" fontId="1" fillId="0" borderId="28" xfId="0" applyNumberFormat="1" applyFont="1" applyFill="1" applyBorder="1" applyAlignment="1">
      <alignment horizontal="center"/>
    </xf>
    <xf numFmtId="9" fontId="1" fillId="5" borderId="28" xfId="0" applyNumberFormat="1" applyFont="1" applyFill="1" applyBorder="1" applyAlignment="1">
      <alignment horizontal="center"/>
    </xf>
    <xf numFmtId="0" fontId="0" fillId="0" borderId="0" xfId="0" applyFill="1" applyAlignment="1">
      <alignment horizontal="center"/>
    </xf>
    <xf numFmtId="0" fontId="0" fillId="5" borderId="0" xfId="0" applyFill="1" applyAlignment="1">
      <alignment horizontal="center" wrapText="1"/>
    </xf>
    <xf numFmtId="0" fontId="0" fillId="5" borderId="41" xfId="0" applyFill="1" applyBorder="1" applyAlignment="1">
      <alignment horizontal="center" wrapText="1"/>
    </xf>
    <xf numFmtId="0" fontId="0" fillId="5" borderId="43" xfId="0" applyFill="1" applyBorder="1" applyAlignment="1">
      <alignment horizontal="center" wrapText="1"/>
    </xf>
    <xf numFmtId="0" fontId="0" fillId="0" borderId="0" xfId="0" applyAlignment="1">
      <alignment horizontal="center" wrapText="1"/>
    </xf>
    <xf numFmtId="0" fontId="0" fillId="5" borderId="12" xfId="0" quotePrefix="1" applyFill="1" applyBorder="1" applyAlignment="1">
      <alignment horizontal="right"/>
    </xf>
    <xf numFmtId="0" fontId="0" fillId="5" borderId="27" xfId="0" quotePrefix="1" applyFill="1" applyBorder="1" applyAlignment="1">
      <alignment horizontal="right"/>
    </xf>
    <xf numFmtId="0" fontId="0" fillId="5" borderId="5" xfId="0" applyFill="1" applyBorder="1"/>
    <xf numFmtId="0" fontId="0" fillId="5" borderId="54" xfId="0" applyFill="1" applyBorder="1"/>
    <xf numFmtId="0" fontId="0" fillId="5" borderId="52" xfId="0" applyFill="1" applyBorder="1" applyAlignment="1">
      <alignment horizontal="right"/>
    </xf>
    <xf numFmtId="0" fontId="5" fillId="5" borderId="0" xfId="0" applyFont="1" applyFill="1"/>
    <xf numFmtId="0" fontId="6" fillId="5" borderId="0" xfId="0" applyFont="1" applyFill="1"/>
    <xf numFmtId="166" fontId="0" fillId="5" borderId="2" xfId="0" applyNumberFormat="1" applyFill="1" applyBorder="1"/>
    <xf numFmtId="0" fontId="1" fillId="5" borderId="0" xfId="0" applyFont="1" applyFill="1" applyBorder="1" applyAlignment="1">
      <alignment wrapText="1"/>
    </xf>
    <xf numFmtId="0" fontId="0" fillId="5" borderId="0" xfId="0" applyFill="1" applyBorder="1"/>
    <xf numFmtId="0" fontId="4" fillId="5" borderId="0" xfId="0" applyFont="1" applyFill="1" applyBorder="1"/>
    <xf numFmtId="0" fontId="0" fillId="5" borderId="2" xfId="0" applyFill="1" applyBorder="1" applyAlignment="1">
      <alignment horizontal="left"/>
    </xf>
    <xf numFmtId="166" fontId="0" fillId="5" borderId="2" xfId="0" applyNumberFormat="1" applyFill="1" applyBorder="1" applyAlignment="1"/>
    <xf numFmtId="0" fontId="7" fillId="5" borderId="2" xfId="0" applyFont="1" applyFill="1" applyBorder="1" applyAlignment="1">
      <alignment wrapText="1"/>
    </xf>
    <xf numFmtId="3" fontId="0" fillId="5" borderId="2" xfId="0" applyNumberFormat="1" applyFill="1" applyBorder="1" applyAlignment="1"/>
    <xf numFmtId="2" fontId="4" fillId="5" borderId="5" xfId="0" applyNumberFormat="1" applyFont="1" applyFill="1" applyBorder="1"/>
    <xf numFmtId="2" fontId="4" fillId="5" borderId="54" xfId="0" applyNumberFormat="1" applyFont="1" applyFill="1" applyBorder="1"/>
    <xf numFmtId="2" fontId="4" fillId="5" borderId="2" xfId="0" applyNumberFormat="1" applyFont="1" applyFill="1" applyBorder="1" applyAlignment="1"/>
    <xf numFmtId="0" fontId="4" fillId="5" borderId="5" xfId="0" applyFont="1" applyFill="1" applyBorder="1"/>
    <xf numFmtId="0" fontId="4" fillId="5" borderId="54" xfId="0" applyFont="1" applyFill="1" applyBorder="1"/>
    <xf numFmtId="3" fontId="4" fillId="5" borderId="2" xfId="0" applyNumberFormat="1" applyFont="1" applyFill="1" applyBorder="1" applyAlignment="1"/>
    <xf numFmtId="0" fontId="8" fillId="5" borderId="0" xfId="0" applyFont="1" applyFill="1"/>
    <xf numFmtId="0" fontId="0" fillId="5" borderId="1" xfId="0" applyFill="1" applyBorder="1" applyAlignment="1">
      <alignment horizontal="left"/>
    </xf>
    <xf numFmtId="0" fontId="0" fillId="5" borderId="4" xfId="0" applyFill="1" applyBorder="1" applyAlignment="1">
      <alignment horizontal="left"/>
    </xf>
    <xf numFmtId="0" fontId="4" fillId="5" borderId="4" xfId="0" applyFont="1" applyFill="1" applyBorder="1" applyAlignment="1">
      <alignment horizontal="left"/>
    </xf>
    <xf numFmtId="2" fontId="4" fillId="5" borderId="3" xfId="0" applyNumberFormat="1" applyFont="1" applyFill="1" applyBorder="1" applyAlignment="1">
      <alignment horizontal="left"/>
    </xf>
    <xf numFmtId="3" fontId="0" fillId="2" borderId="2" xfId="0" applyNumberFormat="1" applyFill="1" applyBorder="1" applyAlignment="1"/>
    <xf numFmtId="167" fontId="0" fillId="6" borderId="2" xfId="0" applyNumberFormat="1" applyFill="1" applyBorder="1" applyAlignment="1"/>
    <xf numFmtId="0" fontId="9" fillId="7" borderId="2" xfId="0" applyFont="1" applyFill="1" applyBorder="1"/>
    <xf numFmtId="0" fontId="9" fillId="7" borderId="2" xfId="0" applyFont="1" applyFill="1" applyBorder="1" applyAlignment="1">
      <alignment wrapText="1"/>
    </xf>
    <xf numFmtId="0" fontId="9" fillId="8" borderId="2" xfId="0" applyFont="1" applyFill="1" applyBorder="1" applyAlignment="1">
      <alignment wrapText="1"/>
    </xf>
    <xf numFmtId="0" fontId="7" fillId="9" borderId="2" xfId="0" applyFont="1" applyFill="1" applyBorder="1" applyAlignment="1">
      <alignment wrapText="1"/>
    </xf>
    <xf numFmtId="3" fontId="0" fillId="5" borderId="2" xfId="0" applyNumberFormat="1" applyFill="1" applyBorder="1"/>
    <xf numFmtId="0" fontId="0" fillId="5" borderId="0" xfId="0" applyFill="1" applyBorder="1" applyAlignment="1">
      <alignment horizontal="right"/>
    </xf>
    <xf numFmtId="0" fontId="0" fillId="5" borderId="0" xfId="0" applyFill="1" applyAlignment="1">
      <alignment horizontal="right"/>
    </xf>
    <xf numFmtId="0" fontId="0" fillId="5" borderId="55" xfId="0" applyFill="1" applyBorder="1"/>
    <xf numFmtId="0" fontId="0" fillId="5" borderId="32" xfId="0" applyFill="1" applyBorder="1"/>
    <xf numFmtId="0" fontId="0" fillId="5" borderId="49" xfId="0" applyFill="1" applyBorder="1"/>
    <xf numFmtId="0" fontId="0" fillId="5" borderId="9" xfId="0" quotePrefix="1" applyFill="1" applyBorder="1" applyAlignment="1">
      <alignment horizontal="right"/>
    </xf>
    <xf numFmtId="0" fontId="0" fillId="5" borderId="50" xfId="0" applyFill="1" applyBorder="1"/>
    <xf numFmtId="0" fontId="0" fillId="5" borderId="56" xfId="0" applyFill="1" applyBorder="1"/>
    <xf numFmtId="0" fontId="0" fillId="5" borderId="53" xfId="0" applyFill="1" applyBorder="1" applyAlignment="1">
      <alignment horizontal="right"/>
    </xf>
    <xf numFmtId="165" fontId="0" fillId="2" borderId="2" xfId="0" applyNumberFormat="1" applyFill="1" applyBorder="1"/>
    <xf numFmtId="0" fontId="5" fillId="0" borderId="0" xfId="0" applyFont="1" applyFill="1"/>
    <xf numFmtId="0" fontId="4" fillId="0" borderId="0" xfId="0" applyFont="1" applyFill="1"/>
    <xf numFmtId="0" fontId="8" fillId="0" borderId="0" xfId="0" applyFont="1" applyFill="1"/>
    <xf numFmtId="165" fontId="9" fillId="7" borderId="2" xfId="0" applyNumberFormat="1" applyFont="1" applyFill="1" applyBorder="1"/>
    <xf numFmtId="0" fontId="9" fillId="7" borderId="2" xfId="0" applyFont="1" applyFill="1" applyBorder="1" applyAlignment="1">
      <alignment horizontal="center"/>
    </xf>
    <xf numFmtId="0" fontId="9" fillId="5" borderId="0" xfId="0" applyFont="1" applyFill="1"/>
    <xf numFmtId="165" fontId="9" fillId="8" borderId="2" xfId="0" applyNumberFormat="1" applyFont="1" applyFill="1" applyBorder="1"/>
    <xf numFmtId="0" fontId="9" fillId="8" borderId="2" xfId="0" applyFont="1" applyFill="1" applyBorder="1" applyAlignment="1">
      <alignment horizontal="center"/>
    </xf>
    <xf numFmtId="165" fontId="0" fillId="9" borderId="2" xfId="0" applyNumberFormat="1" applyFill="1" applyBorder="1"/>
    <xf numFmtId="0" fontId="0" fillId="9" borderId="2" xfId="0" applyFill="1" applyBorder="1" applyAlignment="1">
      <alignment horizontal="center"/>
    </xf>
    <xf numFmtId="0" fontId="0" fillId="0" borderId="0" xfId="0" applyFont="1"/>
    <xf numFmtId="0" fontId="0" fillId="5" borderId="58" xfId="0" applyFill="1" applyBorder="1"/>
    <xf numFmtId="0" fontId="0" fillId="5" borderId="59" xfId="0" applyFill="1" applyBorder="1"/>
    <xf numFmtId="0" fontId="0" fillId="5" borderId="6" xfId="0" applyFill="1" applyBorder="1"/>
    <xf numFmtId="0" fontId="0" fillId="5" borderId="47" xfId="0" applyFill="1" applyBorder="1"/>
    <xf numFmtId="9" fontId="0" fillId="2" borderId="2" xfId="0" applyNumberFormat="1" applyFill="1" applyBorder="1"/>
    <xf numFmtId="165" fontId="0" fillId="5" borderId="0" xfId="0" applyNumberFormat="1" applyFill="1" applyBorder="1"/>
    <xf numFmtId="0" fontId="3" fillId="4" borderId="5" xfId="0" applyFont="1" applyFill="1" applyBorder="1" applyAlignment="1">
      <alignment horizontal="center" vertical="center"/>
    </xf>
    <xf numFmtId="1" fontId="0" fillId="3" borderId="70" xfId="0" applyNumberFormat="1" applyFont="1" applyFill="1" applyBorder="1" applyAlignment="1">
      <alignment horizontal="center" vertical="center" wrapText="1"/>
    </xf>
    <xf numFmtId="1" fontId="0" fillId="3" borderId="71" xfId="0" applyNumberFormat="1" applyFont="1" applyFill="1" applyBorder="1" applyAlignment="1">
      <alignment horizontal="center" vertical="center" wrapText="1"/>
    </xf>
    <xf numFmtId="1" fontId="0" fillId="3" borderId="72" xfId="0" applyNumberFormat="1" applyFont="1" applyFill="1" applyBorder="1" applyAlignment="1">
      <alignment horizontal="center" vertical="center" wrapText="1"/>
    </xf>
    <xf numFmtId="0" fontId="0" fillId="3" borderId="60" xfId="0" applyFill="1" applyBorder="1" applyAlignment="1">
      <alignment horizontal="center" vertical="center"/>
    </xf>
    <xf numFmtId="9" fontId="0" fillId="11" borderId="3" xfId="0" applyNumberFormat="1" applyFill="1" applyBorder="1" applyAlignment="1">
      <alignment horizontal="center"/>
    </xf>
    <xf numFmtId="0" fontId="5" fillId="5" borderId="0" xfId="0" applyFont="1" applyFill="1" applyBorder="1"/>
    <xf numFmtId="3" fontId="0" fillId="5" borderId="0" xfId="0" applyNumberFormat="1" applyFill="1" applyBorder="1" applyAlignment="1"/>
    <xf numFmtId="4" fontId="0" fillId="5" borderId="2" xfId="0" applyNumberFormat="1" applyFill="1" applyBorder="1" applyAlignment="1"/>
    <xf numFmtId="4" fontId="4" fillId="5" borderId="2" xfId="0" applyNumberFormat="1" applyFont="1" applyFill="1" applyBorder="1" applyAlignment="1"/>
    <xf numFmtId="165" fontId="0" fillId="5" borderId="2" xfId="0" applyNumberFormat="1" applyFill="1" applyBorder="1" applyAlignment="1"/>
    <xf numFmtId="3" fontId="0" fillId="5" borderId="0" xfId="0" applyNumberFormat="1" applyFill="1"/>
    <xf numFmtId="4" fontId="16" fillId="5" borderId="52" xfId="0" applyNumberFormat="1" applyFont="1" applyFill="1" applyBorder="1"/>
    <xf numFmtId="0" fontId="16" fillId="5" borderId="54" xfId="0" applyFont="1" applyFill="1" applyBorder="1"/>
    <xf numFmtId="0" fontId="0" fillId="5" borderId="78" xfId="0" applyFill="1" applyBorder="1"/>
    <xf numFmtId="0" fontId="0" fillId="5" borderId="5" xfId="0" applyFill="1" applyBorder="1" applyAlignment="1">
      <alignment vertical="center"/>
    </xf>
    <xf numFmtId="4" fontId="7" fillId="5" borderId="55" xfId="0" applyNumberFormat="1" applyFont="1" applyFill="1" applyBorder="1" applyAlignment="1">
      <alignment wrapText="1"/>
    </xf>
    <xf numFmtId="0" fontId="0" fillId="5" borderId="2" xfId="0" applyFill="1" applyBorder="1" applyAlignment="1">
      <alignment horizontal="center"/>
    </xf>
    <xf numFmtId="168" fontId="18" fillId="5" borderId="2" xfId="0" applyNumberFormat="1" applyFont="1" applyFill="1" applyBorder="1" applyAlignment="1">
      <alignment horizontal="center" vertical="center"/>
    </xf>
    <xf numFmtId="0" fontId="13" fillId="5" borderId="79" xfId="0" applyFont="1" applyFill="1" applyBorder="1"/>
    <xf numFmtId="0" fontId="4" fillId="0" borderId="65" xfId="0" applyFont="1" applyFill="1" applyBorder="1" applyAlignment="1">
      <alignment horizontal="left" vertical="center"/>
    </xf>
    <xf numFmtId="0" fontId="0" fillId="0" borderId="78" xfId="0" applyBorder="1"/>
    <xf numFmtId="0" fontId="0" fillId="0" borderId="80" xfId="0" applyBorder="1"/>
    <xf numFmtId="0" fontId="1" fillId="5" borderId="77" xfId="0" applyFont="1" applyFill="1" applyBorder="1" applyAlignment="1">
      <alignment vertical="center"/>
    </xf>
    <xf numFmtId="2" fontId="13" fillId="5" borderId="81" xfId="0" applyNumberFormat="1" applyFont="1" applyFill="1" applyBorder="1"/>
    <xf numFmtId="0" fontId="0" fillId="5" borderId="0" xfId="0" applyFill="1" applyBorder="1" applyAlignment="1">
      <alignment horizontal="center" wrapText="1"/>
    </xf>
    <xf numFmtId="4" fontId="0" fillId="5" borderId="0" xfId="0" applyNumberFormat="1" applyFill="1" applyBorder="1" applyAlignment="1">
      <alignment horizontal="right" indent="2"/>
    </xf>
    <xf numFmtId="4" fontId="1" fillId="5" borderId="0" xfId="0" applyNumberFormat="1" applyFont="1" applyFill="1" applyBorder="1" applyAlignment="1">
      <alignment horizontal="right" indent="2"/>
    </xf>
    <xf numFmtId="0" fontId="0" fillId="0" borderId="0" xfId="0" applyFill="1" applyBorder="1"/>
    <xf numFmtId="0" fontId="1" fillId="5" borderId="40" xfId="0" applyFont="1" applyFill="1" applyBorder="1" applyAlignment="1">
      <alignment horizontal="center" wrapText="1"/>
    </xf>
    <xf numFmtId="0" fontId="1" fillId="5" borderId="0" xfId="0" applyFont="1" applyFill="1" applyBorder="1" applyAlignment="1">
      <alignment horizontal="center" wrapText="1"/>
    </xf>
    <xf numFmtId="3" fontId="0" fillId="12" borderId="86" xfId="0" applyNumberFormat="1" applyFill="1" applyBorder="1" applyAlignment="1">
      <alignment horizontal="right" indent="2"/>
    </xf>
    <xf numFmtId="0" fontId="19" fillId="5" borderId="0" xfId="0" applyFont="1" applyFill="1" applyBorder="1" applyAlignment="1">
      <alignment horizontal="right"/>
    </xf>
    <xf numFmtId="0" fontId="0" fillId="13" borderId="0" xfId="0" applyFill="1" applyBorder="1"/>
    <xf numFmtId="0" fontId="0" fillId="13" borderId="0" xfId="0" applyFill="1"/>
    <xf numFmtId="0" fontId="4" fillId="13" borderId="0" xfId="0" applyFont="1" applyFill="1"/>
    <xf numFmtId="0" fontId="1" fillId="13" borderId="0" xfId="0" applyFont="1" applyFill="1" applyBorder="1" applyAlignment="1">
      <alignment horizontal="center" wrapText="1"/>
    </xf>
    <xf numFmtId="0" fontId="1" fillId="13" borderId="83" xfId="0" applyFont="1" applyFill="1" applyBorder="1" applyAlignment="1">
      <alignment horizontal="center" wrapText="1"/>
    </xf>
    <xf numFmtId="0" fontId="1" fillId="13" borderId="31" xfId="0" applyFont="1" applyFill="1" applyBorder="1" applyAlignment="1">
      <alignment horizontal="center" wrapText="1"/>
    </xf>
    <xf numFmtId="0" fontId="1" fillId="13" borderId="39" xfId="0" applyFont="1" applyFill="1" applyBorder="1" applyAlignment="1">
      <alignment horizontal="center" wrapText="1"/>
    </xf>
    <xf numFmtId="0" fontId="1" fillId="13" borderId="40" xfId="0" applyFont="1" applyFill="1" applyBorder="1" applyAlignment="1">
      <alignment horizontal="center" wrapText="1"/>
    </xf>
    <xf numFmtId="0" fontId="0" fillId="13" borderId="0" xfId="0" applyFill="1" applyAlignment="1">
      <alignment wrapText="1"/>
    </xf>
    <xf numFmtId="0" fontId="0" fillId="13" borderId="0" xfId="0" applyFill="1" applyBorder="1" applyAlignment="1">
      <alignment horizontal="center" wrapText="1"/>
    </xf>
    <xf numFmtId="0" fontId="0" fillId="13" borderId="84" xfId="0" applyFill="1" applyBorder="1" applyAlignment="1">
      <alignment horizontal="center" wrapText="1"/>
    </xf>
    <xf numFmtId="0" fontId="0" fillId="13" borderId="41" xfId="0" applyFill="1" applyBorder="1" applyAlignment="1">
      <alignment horizontal="center" wrapText="1"/>
    </xf>
    <xf numFmtId="0" fontId="0" fillId="13" borderId="42" xfId="0" applyFill="1" applyBorder="1" applyAlignment="1">
      <alignment horizontal="center" wrapText="1"/>
    </xf>
    <xf numFmtId="0" fontId="0" fillId="13" borderId="43" xfId="0" applyFill="1" applyBorder="1" applyAlignment="1">
      <alignment horizontal="center" wrapText="1"/>
    </xf>
    <xf numFmtId="0" fontId="0" fillId="13" borderId="0" xfId="0" applyFill="1" applyAlignment="1">
      <alignment horizontal="center" wrapText="1"/>
    </xf>
    <xf numFmtId="4" fontId="0" fillId="13" borderId="0" xfId="0" applyNumberFormat="1" applyFill="1" applyBorder="1" applyAlignment="1">
      <alignment horizontal="right" indent="2"/>
    </xf>
    <xf numFmtId="3" fontId="0" fillId="13" borderId="85" xfId="0" applyNumberFormat="1" applyFill="1" applyBorder="1" applyAlignment="1">
      <alignment horizontal="right" indent="2"/>
    </xf>
    <xf numFmtId="3" fontId="0" fillId="13" borderId="9" xfId="0" applyNumberFormat="1" applyFill="1" applyBorder="1" applyAlignment="1">
      <alignment horizontal="right" indent="2"/>
    </xf>
    <xf numFmtId="3" fontId="0" fillId="13" borderId="3" xfId="0" applyNumberFormat="1" applyFill="1" applyBorder="1" applyAlignment="1">
      <alignment horizontal="right" indent="2"/>
    </xf>
    <xf numFmtId="3" fontId="0" fillId="13" borderId="30" xfId="0" applyNumberFormat="1" applyFill="1" applyBorder="1" applyAlignment="1">
      <alignment horizontal="right" indent="2"/>
    </xf>
    <xf numFmtId="3" fontId="0" fillId="13" borderId="86" xfId="0" applyNumberFormat="1" applyFill="1" applyBorder="1" applyAlignment="1">
      <alignment horizontal="right" indent="2"/>
    </xf>
    <xf numFmtId="3" fontId="0" fillId="13" borderId="12" xfId="0" applyNumberFormat="1" applyFill="1" applyBorder="1" applyAlignment="1">
      <alignment horizontal="right" indent="2"/>
    </xf>
    <xf numFmtId="3" fontId="0" fillId="13" borderId="2" xfId="0" applyNumberFormat="1" applyFill="1" applyBorder="1" applyAlignment="1">
      <alignment horizontal="right" indent="2"/>
    </xf>
    <xf numFmtId="3" fontId="0" fillId="13" borderId="26" xfId="0" applyNumberFormat="1" applyFill="1" applyBorder="1" applyAlignment="1">
      <alignment horizontal="right" indent="2"/>
    </xf>
    <xf numFmtId="4" fontId="1" fillId="13" borderId="0" xfId="0" applyNumberFormat="1" applyFont="1" applyFill="1" applyBorder="1" applyAlignment="1">
      <alignment horizontal="right" indent="2"/>
    </xf>
    <xf numFmtId="3" fontId="1" fillId="13" borderId="87" xfId="0" applyNumberFormat="1" applyFont="1" applyFill="1" applyBorder="1" applyAlignment="1">
      <alignment horizontal="right" indent="2"/>
    </xf>
    <xf numFmtId="3" fontId="4" fillId="13" borderId="27" xfId="0" applyNumberFormat="1" applyFont="1" applyFill="1" applyBorder="1" applyAlignment="1">
      <alignment horizontal="right" indent="2"/>
    </xf>
    <xf numFmtId="3" fontId="4" fillId="13" borderId="28" xfId="0" applyNumberFormat="1" applyFont="1" applyFill="1" applyBorder="1" applyAlignment="1">
      <alignment horizontal="right" indent="2"/>
    </xf>
    <xf numFmtId="3" fontId="4" fillId="13" borderId="29" xfId="0" applyNumberFormat="1" applyFont="1" applyFill="1" applyBorder="1" applyAlignment="1">
      <alignment horizontal="right" indent="2"/>
    </xf>
    <xf numFmtId="0" fontId="19" fillId="13" borderId="0" xfId="0" applyFont="1" applyFill="1" applyBorder="1" applyAlignment="1">
      <alignment horizontal="right"/>
    </xf>
    <xf numFmtId="3" fontId="19" fillId="13" borderId="82" xfId="0" applyNumberFormat="1" applyFont="1" applyFill="1" applyBorder="1" applyAlignment="1">
      <alignment horizontal="center"/>
    </xf>
    <xf numFmtId="3" fontId="19" fillId="13" borderId="0" xfId="0" applyNumberFormat="1" applyFont="1" applyFill="1" applyBorder="1" applyAlignment="1">
      <alignment horizontal="center"/>
    </xf>
    <xf numFmtId="0" fontId="19" fillId="13" borderId="0" xfId="0" applyFont="1" applyFill="1" applyBorder="1" applyAlignment="1">
      <alignment horizontal="left"/>
    </xf>
    <xf numFmtId="3" fontId="0" fillId="12" borderId="9" xfId="0" applyNumberFormat="1" applyFill="1" applyBorder="1" applyAlignment="1">
      <alignment horizontal="right" indent="2"/>
    </xf>
    <xf numFmtId="3" fontId="0" fillId="12" borderId="3" xfId="0" applyNumberFormat="1" applyFill="1" applyBorder="1" applyAlignment="1">
      <alignment horizontal="right" indent="2"/>
    </xf>
    <xf numFmtId="3" fontId="0" fillId="12" borderId="30" xfId="0" applyNumberFormat="1" applyFill="1" applyBorder="1" applyAlignment="1">
      <alignment horizontal="right" indent="2"/>
    </xf>
    <xf numFmtId="0" fontId="0" fillId="5" borderId="2" xfId="0" applyFill="1" applyBorder="1" applyAlignment="1">
      <alignment horizontal="left" indent="2"/>
    </xf>
    <xf numFmtId="0" fontId="0" fillId="5" borderId="5" xfId="0" applyFill="1" applyBorder="1" applyAlignment="1">
      <alignment horizontal="centerContinuous"/>
    </xf>
    <xf numFmtId="0" fontId="0" fillId="5" borderId="52" xfId="0" applyFill="1" applyBorder="1" applyAlignment="1">
      <alignment horizontal="centerContinuous"/>
    </xf>
    <xf numFmtId="0" fontId="0" fillId="5" borderId="54" xfId="0" applyFill="1" applyBorder="1" applyAlignment="1">
      <alignment horizontal="centerContinuous"/>
    </xf>
    <xf numFmtId="0" fontId="7" fillId="5" borderId="55" xfId="0" applyFont="1" applyFill="1" applyBorder="1" applyAlignment="1">
      <alignment wrapText="1"/>
    </xf>
    <xf numFmtId="0" fontId="4" fillId="5" borderId="0" xfId="0" applyFont="1" applyFill="1" applyBorder="1" applyAlignment="1">
      <alignment horizontal="left"/>
    </xf>
    <xf numFmtId="4" fontId="0" fillId="5" borderId="0" xfId="0" applyNumberFormat="1" applyFill="1" applyBorder="1"/>
    <xf numFmtId="4" fontId="4" fillId="5" borderId="0" xfId="0" applyNumberFormat="1" applyFont="1" applyFill="1" applyBorder="1" applyAlignment="1"/>
    <xf numFmtId="0" fontId="4" fillId="5" borderId="2" xfId="0" applyFont="1" applyFill="1" applyBorder="1" applyAlignment="1">
      <alignment horizontal="left"/>
    </xf>
    <xf numFmtId="4" fontId="4" fillId="5" borderId="58" xfId="0" applyNumberFormat="1" applyFont="1" applyFill="1" applyBorder="1" applyAlignment="1"/>
    <xf numFmtId="4" fontId="0" fillId="5" borderId="2" xfId="0" applyNumberFormat="1" applyFill="1" applyBorder="1" applyAlignment="1">
      <alignment horizontal="right" indent="2"/>
    </xf>
    <xf numFmtId="4" fontId="0" fillId="5" borderId="52" xfId="0" applyNumberFormat="1" applyFill="1" applyBorder="1"/>
    <xf numFmtId="0" fontId="0" fillId="5" borderId="57" xfId="0" applyFill="1" applyBorder="1"/>
    <xf numFmtId="0" fontId="7" fillId="5" borderId="56" xfId="0" applyFont="1" applyFill="1" applyBorder="1" applyAlignment="1">
      <alignment wrapText="1"/>
    </xf>
    <xf numFmtId="4" fontId="4" fillId="5" borderId="57" xfId="0" applyNumberFormat="1" applyFont="1" applyFill="1" applyBorder="1" applyAlignment="1"/>
    <xf numFmtId="4" fontId="4" fillId="5" borderId="59" xfId="0" applyNumberFormat="1" applyFont="1" applyFill="1" applyBorder="1" applyAlignment="1"/>
    <xf numFmtId="4" fontId="4" fillId="5" borderId="6" xfId="0" applyNumberFormat="1" applyFont="1" applyFill="1" applyBorder="1" applyAlignment="1"/>
    <xf numFmtId="4" fontId="4" fillId="5" borderId="47" xfId="0" applyNumberFormat="1" applyFont="1" applyFill="1" applyBorder="1" applyAlignment="1"/>
    <xf numFmtId="4" fontId="0" fillId="5" borderId="50" xfId="0" applyNumberFormat="1" applyFill="1" applyBorder="1"/>
    <xf numFmtId="4" fontId="7" fillId="5" borderId="56" xfId="0" applyNumberFormat="1" applyFont="1" applyFill="1" applyBorder="1" applyAlignment="1">
      <alignment wrapText="1"/>
    </xf>
    <xf numFmtId="3" fontId="0" fillId="12" borderId="85" xfId="0" applyNumberFormat="1" applyFill="1" applyBorder="1" applyAlignment="1">
      <alignment horizontal="right" indent="2"/>
    </xf>
    <xf numFmtId="3" fontId="0" fillId="5" borderId="90" xfId="0" quotePrefix="1" applyNumberFormat="1" applyFill="1" applyBorder="1" applyAlignment="1">
      <alignment horizontal="left" indent="2"/>
    </xf>
    <xf numFmtId="3" fontId="0" fillId="5" borderId="52" xfId="0" applyNumberFormat="1" applyFill="1" applyBorder="1" applyAlignment="1">
      <alignment horizontal="left" indent="2"/>
    </xf>
    <xf numFmtId="3" fontId="0" fillId="5" borderId="0" xfId="0" applyNumberFormat="1" applyFill="1" applyBorder="1" applyAlignment="1">
      <alignment horizontal="left" indent="2"/>
    </xf>
    <xf numFmtId="3" fontId="0" fillId="5" borderId="55" xfId="0" applyNumberFormat="1" applyFill="1" applyBorder="1" applyAlignment="1">
      <alignment horizontal="left" indent="2"/>
    </xf>
    <xf numFmtId="3" fontId="1" fillId="5" borderId="53" xfId="0" applyNumberFormat="1" applyFont="1" applyFill="1" applyBorder="1"/>
    <xf numFmtId="3" fontId="0" fillId="5" borderId="51" xfId="0" applyNumberFormat="1" applyFill="1" applyBorder="1" applyAlignment="1">
      <alignment horizontal="left" indent="2"/>
    </xf>
    <xf numFmtId="4" fontId="0" fillId="5" borderId="3" xfId="0" applyNumberFormat="1" applyFill="1" applyBorder="1" applyAlignment="1">
      <alignment horizontal="right" indent="2"/>
    </xf>
    <xf numFmtId="3" fontId="1" fillId="5" borderId="93" xfId="0" applyNumberFormat="1" applyFont="1" applyFill="1" applyBorder="1" applyAlignment="1">
      <alignment horizontal="center"/>
    </xf>
    <xf numFmtId="3" fontId="1" fillId="5" borderId="94" xfId="0" applyNumberFormat="1" applyFont="1" applyFill="1" applyBorder="1" applyAlignment="1">
      <alignment horizontal="center"/>
    </xf>
    <xf numFmtId="3" fontId="20" fillId="5" borderId="95" xfId="0" applyNumberFormat="1" applyFont="1" applyFill="1" applyBorder="1" applyAlignment="1">
      <alignment horizontal="left" indent="2"/>
    </xf>
    <xf numFmtId="3" fontId="1" fillId="5" borderId="95" xfId="0" applyNumberFormat="1" applyFont="1" applyFill="1" applyBorder="1" applyAlignment="1">
      <alignment horizontal="left" indent="2"/>
    </xf>
    <xf numFmtId="3" fontId="1" fillId="5" borderId="96" xfId="0" applyNumberFormat="1" applyFont="1" applyFill="1" applyBorder="1" applyAlignment="1">
      <alignment horizontal="left" indent="2"/>
    </xf>
    <xf numFmtId="3" fontId="20" fillId="5" borderId="97" xfId="0" applyNumberFormat="1" applyFont="1" applyFill="1" applyBorder="1" applyAlignment="1">
      <alignment horizontal="left" indent="2"/>
    </xf>
    <xf numFmtId="0" fontId="7" fillId="5" borderId="2" xfId="0" applyFont="1" applyFill="1" applyBorder="1"/>
    <xf numFmtId="0" fontId="7" fillId="5" borderId="52" xfId="0" applyFont="1" applyFill="1" applyBorder="1"/>
    <xf numFmtId="0" fontId="7" fillId="5" borderId="52" xfId="0" applyFont="1" applyFill="1" applyBorder="1" applyAlignment="1">
      <alignment horizontal="center"/>
    </xf>
    <xf numFmtId="0" fontId="0" fillId="5" borderId="0" xfId="0" applyFill="1" applyAlignment="1">
      <alignment horizontal="center"/>
    </xf>
    <xf numFmtId="0" fontId="0" fillId="14" borderId="100" xfId="0" applyFill="1" applyBorder="1"/>
    <xf numFmtId="0" fontId="0" fillId="14" borderId="101" xfId="0" applyFill="1" applyBorder="1"/>
    <xf numFmtId="0" fontId="0" fillId="14" borderId="99" xfId="0" applyFill="1" applyBorder="1" applyAlignment="1">
      <alignment horizontal="center"/>
    </xf>
    <xf numFmtId="0" fontId="0" fillId="5" borderId="0" xfId="0" applyFont="1" applyFill="1"/>
    <xf numFmtId="0" fontId="0" fillId="5" borderId="0" xfId="0" applyFill="1" applyAlignment="1">
      <alignment vertical="center"/>
    </xf>
    <xf numFmtId="0" fontId="0" fillId="0" borderId="0" xfId="0" applyFill="1" applyAlignment="1">
      <alignment vertical="center"/>
    </xf>
    <xf numFmtId="0" fontId="4" fillId="2" borderId="0" xfId="0" applyFont="1" applyFill="1"/>
    <xf numFmtId="0" fontId="4" fillId="15" borderId="0" xfId="0" applyFont="1" applyFill="1"/>
    <xf numFmtId="0" fontId="0" fillId="5" borderId="0" xfId="0" quotePrefix="1" applyFill="1"/>
    <xf numFmtId="0" fontId="6" fillId="5" borderId="0" xfId="0" applyFont="1" applyFill="1" applyAlignment="1">
      <alignment horizontal="right"/>
    </xf>
    <xf numFmtId="3" fontId="6" fillId="5" borderId="0" xfId="0" applyNumberFormat="1" applyFont="1" applyFill="1"/>
    <xf numFmtId="0" fontId="1" fillId="3" borderId="39" xfId="0" applyFont="1" applyFill="1" applyBorder="1" applyAlignment="1">
      <alignment horizontal="center" wrapText="1"/>
    </xf>
    <xf numFmtId="0" fontId="0" fillId="5" borderId="0" xfId="0" applyFill="1" applyAlignment="1">
      <alignment horizontal="center"/>
    </xf>
    <xf numFmtId="0" fontId="4" fillId="5" borderId="2" xfId="0" applyFont="1" applyFill="1" applyBorder="1" applyAlignment="1">
      <alignment horizontal="left" indent="2"/>
    </xf>
    <xf numFmtId="0" fontId="4" fillId="5" borderId="2" xfId="0" applyFont="1" applyFill="1" applyBorder="1"/>
    <xf numFmtId="9" fontId="21" fillId="5" borderId="3" xfId="0" applyNumberFormat="1" applyFont="1" applyFill="1" applyBorder="1" applyAlignment="1">
      <alignment horizontal="center"/>
    </xf>
    <xf numFmtId="9" fontId="21" fillId="5" borderId="2" xfId="0" applyNumberFormat="1" applyFont="1" applyFill="1" applyBorder="1" applyAlignment="1">
      <alignment horizontal="center"/>
    </xf>
    <xf numFmtId="165" fontId="0" fillId="11" borderId="30" xfId="0" applyNumberFormat="1" applyFill="1" applyBorder="1" applyAlignment="1">
      <alignment horizontal="right" indent="2"/>
    </xf>
    <xf numFmtId="165" fontId="1" fillId="5" borderId="29" xfId="0" applyNumberFormat="1" applyFont="1" applyFill="1" applyBorder="1" applyAlignment="1">
      <alignment horizontal="right" indent="2"/>
    </xf>
    <xf numFmtId="165" fontId="0" fillId="5" borderId="30" xfId="0" applyNumberFormat="1" applyFill="1" applyBorder="1" applyAlignment="1">
      <alignment horizontal="right" indent="2"/>
    </xf>
    <xf numFmtId="165" fontId="0" fillId="11" borderId="26" xfId="0" applyNumberFormat="1" applyFill="1" applyBorder="1" applyAlignment="1">
      <alignment horizontal="right" indent="2"/>
    </xf>
    <xf numFmtId="165" fontId="0" fillId="5" borderId="26" xfId="0" applyNumberFormat="1" applyFill="1" applyBorder="1" applyAlignment="1">
      <alignment horizontal="right" indent="2"/>
    </xf>
    <xf numFmtId="0" fontId="6" fillId="5" borderId="0" xfId="0" applyFont="1" applyFill="1" applyAlignment="1">
      <alignment vertical="center"/>
    </xf>
    <xf numFmtId="169" fontId="0" fillId="5" borderId="22" xfId="0" applyNumberFormat="1" applyFill="1" applyBorder="1" applyAlignment="1">
      <alignment horizontal="right" vertical="center"/>
    </xf>
    <xf numFmtId="169" fontId="0" fillId="5" borderId="25" xfId="0" applyNumberFormat="1" applyFill="1" applyBorder="1" applyAlignment="1">
      <alignment horizontal="right" vertical="center"/>
    </xf>
    <xf numFmtId="169" fontId="0" fillId="5" borderId="14" xfId="0" applyNumberFormat="1" applyFill="1" applyBorder="1" applyAlignment="1">
      <alignment horizontal="right" vertical="center"/>
    </xf>
    <xf numFmtId="169" fontId="0" fillId="5" borderId="15" xfId="0" applyNumberFormat="1" applyFill="1" applyBorder="1" applyAlignment="1">
      <alignment horizontal="right" vertical="center"/>
    </xf>
    <xf numFmtId="0" fontId="23" fillId="5" borderId="77" xfId="3" applyFont="1" applyFill="1" applyBorder="1" applyAlignment="1">
      <alignment horizontal="left" vertical="center"/>
    </xf>
    <xf numFmtId="0" fontId="24" fillId="5" borderId="78" xfId="3" applyFont="1" applyFill="1" applyBorder="1" applyAlignment="1">
      <alignment horizontal="left"/>
    </xf>
    <xf numFmtId="0" fontId="24" fillId="5" borderId="79" xfId="3" applyFont="1" applyFill="1" applyBorder="1" applyAlignment="1">
      <alignment horizontal="left"/>
    </xf>
    <xf numFmtId="0" fontId="25" fillId="5" borderId="113" xfId="3" applyFont="1" applyFill="1" applyBorder="1" applyAlignment="1">
      <alignment horizontal="left"/>
    </xf>
    <xf numFmtId="0" fontId="26" fillId="5" borderId="7" xfId="3" applyFont="1" applyFill="1" applyBorder="1" applyAlignment="1">
      <alignment horizontal="left"/>
    </xf>
    <xf numFmtId="0" fontId="24" fillId="5" borderId="7" xfId="3" applyFont="1" applyFill="1" applyBorder="1" applyAlignment="1">
      <alignment horizontal="left"/>
    </xf>
    <xf numFmtId="0" fontId="24" fillId="5" borderId="8" xfId="3" applyFont="1" applyFill="1" applyBorder="1" applyAlignment="1">
      <alignment horizontal="left"/>
    </xf>
    <xf numFmtId="0" fontId="25" fillId="5" borderId="98" xfId="3" applyFont="1" applyFill="1" applyBorder="1" applyAlignment="1">
      <alignment horizontal="left"/>
    </xf>
    <xf numFmtId="0" fontId="25" fillId="5" borderId="50" xfId="3" applyFont="1" applyFill="1" applyBorder="1" applyAlignment="1">
      <alignment horizontal="left"/>
    </xf>
    <xf numFmtId="0" fontId="24" fillId="5" borderId="55" xfId="3" applyFont="1" applyFill="1" applyBorder="1" applyAlignment="1">
      <alignment horizontal="left"/>
    </xf>
    <xf numFmtId="0" fontId="25" fillId="5" borderId="56" xfId="3" applyFont="1" applyFill="1" applyBorder="1" applyAlignment="1">
      <alignment horizontal="left"/>
    </xf>
    <xf numFmtId="0" fontId="25" fillId="5" borderId="0" xfId="3" applyFont="1" applyFill="1" applyBorder="1" applyAlignment="1">
      <alignment horizontal="left"/>
    </xf>
    <xf numFmtId="0" fontId="24" fillId="5" borderId="95" xfId="3" applyFont="1" applyFill="1" applyBorder="1" applyAlignment="1">
      <alignment horizontal="left"/>
    </xf>
    <xf numFmtId="0" fontId="25" fillId="5" borderId="111" xfId="3" applyFont="1" applyFill="1" applyBorder="1" applyAlignment="1">
      <alignment horizontal="left"/>
    </xf>
    <xf numFmtId="0" fontId="25" fillId="5" borderId="52" xfId="3" applyFont="1" applyFill="1" applyBorder="1" applyAlignment="1">
      <alignment horizontal="left"/>
    </xf>
    <xf numFmtId="0" fontId="25" fillId="5" borderId="5" xfId="3" applyFont="1" applyFill="1" applyBorder="1" applyAlignment="1">
      <alignment horizontal="left"/>
    </xf>
    <xf numFmtId="49" fontId="24" fillId="5" borderId="94" xfId="3" applyNumberFormat="1" applyFont="1" applyFill="1" applyBorder="1" applyAlignment="1">
      <alignment horizontal="left"/>
    </xf>
    <xf numFmtId="0" fontId="25" fillId="5" borderId="98" xfId="3" applyFont="1" applyFill="1" applyBorder="1" applyAlignment="1">
      <alignment horizontal="left" vertical="top"/>
    </xf>
    <xf numFmtId="0" fontId="25" fillId="5" borderId="108" xfId="3" applyFont="1" applyFill="1" applyBorder="1" applyAlignment="1">
      <alignment horizontal="left"/>
    </xf>
    <xf numFmtId="0" fontId="25" fillId="5" borderId="58" xfId="3" applyFont="1" applyFill="1" applyBorder="1" applyAlignment="1">
      <alignment horizontal="left"/>
    </xf>
    <xf numFmtId="0" fontId="25" fillId="5" borderId="57" xfId="3" applyFont="1" applyFill="1" applyBorder="1" applyAlignment="1">
      <alignment horizontal="left"/>
    </xf>
    <xf numFmtId="0" fontId="25" fillId="5" borderId="59" xfId="3" applyFont="1" applyFill="1" applyBorder="1" applyAlignment="1">
      <alignment horizontal="left"/>
    </xf>
    <xf numFmtId="0" fontId="25" fillId="5" borderId="115" xfId="3" applyFont="1" applyFill="1" applyBorder="1" applyAlignment="1">
      <alignment horizontal="left"/>
    </xf>
    <xf numFmtId="0" fontId="24" fillId="5" borderId="98" xfId="3" applyFont="1" applyFill="1" applyBorder="1" applyAlignment="1">
      <alignment horizontal="left"/>
    </xf>
    <xf numFmtId="0" fontId="24" fillId="5" borderId="0" xfId="3" applyFont="1" applyFill="1" applyBorder="1" applyAlignment="1">
      <alignment horizontal="left"/>
    </xf>
    <xf numFmtId="14" fontId="24" fillId="5" borderId="47" xfId="3" applyNumberFormat="1" applyFont="1" applyFill="1" applyBorder="1" applyAlignment="1">
      <alignment horizontal="left"/>
    </xf>
    <xf numFmtId="0" fontId="24" fillId="5" borderId="109" xfId="3" applyFont="1" applyFill="1" applyBorder="1" applyAlignment="1">
      <alignment horizontal="left"/>
    </xf>
    <xf numFmtId="14" fontId="24" fillId="5" borderId="51" xfId="3" applyNumberFormat="1" applyFont="1" applyFill="1" applyBorder="1" applyAlignment="1">
      <alignment horizontal="left"/>
    </xf>
    <xf numFmtId="14" fontId="24" fillId="5" borderId="110" xfId="3" applyNumberFormat="1" applyFont="1" applyFill="1" applyBorder="1" applyAlignment="1">
      <alignment horizontal="left"/>
    </xf>
    <xf numFmtId="14" fontId="24" fillId="5" borderId="97" xfId="3" applyNumberFormat="1" applyFont="1" applyFill="1" applyBorder="1" applyAlignment="1">
      <alignment horizontal="left"/>
    </xf>
    <xf numFmtId="0" fontId="24" fillId="5" borderId="58" xfId="3" applyFont="1" applyFill="1" applyBorder="1" applyAlignment="1">
      <alignment horizontal="left"/>
    </xf>
    <xf numFmtId="0" fontId="24" fillId="5" borderId="47" xfId="3" applyFont="1" applyFill="1" applyBorder="1" applyAlignment="1">
      <alignment horizontal="left"/>
    </xf>
    <xf numFmtId="0" fontId="24" fillId="5" borderId="6" xfId="3" applyFont="1" applyFill="1" applyBorder="1" applyAlignment="1">
      <alignment horizontal="left"/>
    </xf>
    <xf numFmtId="0" fontId="25" fillId="5" borderId="95" xfId="3" applyFont="1" applyFill="1" applyBorder="1" applyAlignment="1">
      <alignment horizontal="left"/>
    </xf>
    <xf numFmtId="0" fontId="24" fillId="5" borderId="110" xfId="3" applyFont="1" applyFill="1" applyBorder="1" applyAlignment="1">
      <alignment horizontal="left"/>
    </xf>
    <xf numFmtId="0" fontId="24" fillId="5" borderId="116" xfId="3" applyFont="1" applyFill="1" applyBorder="1" applyAlignment="1">
      <alignment horizontal="left"/>
    </xf>
    <xf numFmtId="0" fontId="24" fillId="5" borderId="51" xfId="3" applyFont="1" applyFill="1" applyBorder="1" applyAlignment="1">
      <alignment horizontal="left"/>
    </xf>
    <xf numFmtId="0" fontId="25" fillId="5" borderId="51" xfId="3" applyFont="1" applyFill="1" applyBorder="1" applyAlignment="1">
      <alignment horizontal="left"/>
    </xf>
    <xf numFmtId="0" fontId="25" fillId="5" borderId="97" xfId="3" applyFont="1" applyFill="1" applyBorder="1" applyAlignment="1">
      <alignment horizontal="left"/>
    </xf>
    <xf numFmtId="0" fontId="27" fillId="5" borderId="98" xfId="3" applyFont="1" applyFill="1" applyBorder="1" applyAlignment="1">
      <alignment wrapText="1"/>
    </xf>
    <xf numFmtId="0" fontId="27" fillId="5" borderId="0" xfId="3" applyFont="1" applyFill="1" applyBorder="1" applyAlignment="1">
      <alignment wrapText="1"/>
    </xf>
    <xf numFmtId="0" fontId="27" fillId="5" borderId="95" xfId="3" applyFont="1" applyFill="1" applyBorder="1" applyAlignment="1">
      <alignment wrapText="1"/>
    </xf>
    <xf numFmtId="14" fontId="24" fillId="5" borderId="98" xfId="3" applyNumberFormat="1" applyFont="1" applyFill="1" applyBorder="1" applyAlignment="1">
      <alignment horizontal="left" wrapText="1"/>
    </xf>
    <xf numFmtId="14" fontId="24" fillId="5" borderId="95" xfId="3" applyNumberFormat="1" applyFont="1" applyFill="1" applyBorder="1" applyAlignment="1">
      <alignment wrapText="1"/>
    </xf>
    <xf numFmtId="0" fontId="27" fillId="5" borderId="88" xfId="3" applyFont="1" applyFill="1" applyBorder="1" applyAlignment="1">
      <alignment wrapText="1"/>
    </xf>
    <xf numFmtId="0" fontId="32" fillId="5" borderId="98" xfId="3" applyFont="1" applyFill="1" applyBorder="1" applyAlignment="1">
      <alignment horizontal="left" vertical="top" wrapText="1"/>
    </xf>
    <xf numFmtId="14" fontId="30" fillId="5" borderId="95" xfId="3" applyNumberFormat="1" applyFont="1" applyFill="1" applyBorder="1" applyAlignment="1">
      <alignment horizontal="left" vertical="top" wrapText="1"/>
    </xf>
    <xf numFmtId="0" fontId="0" fillId="0" borderId="0" xfId="0" applyAlignment="1">
      <alignment horizontal="left"/>
    </xf>
    <xf numFmtId="0" fontId="25" fillId="5" borderId="98" xfId="3" applyFont="1" applyFill="1" applyBorder="1" applyAlignment="1">
      <alignment horizontal="left" wrapText="1"/>
    </xf>
    <xf numFmtId="0" fontId="25" fillId="5" borderId="0" xfId="3" applyFont="1" applyFill="1" applyBorder="1" applyAlignment="1">
      <alignment horizontal="left" wrapText="1"/>
    </xf>
    <xf numFmtId="0" fontId="25" fillId="5" borderId="95" xfId="3" applyFont="1" applyFill="1" applyBorder="1" applyAlignment="1">
      <alignment horizontal="left" wrapText="1"/>
    </xf>
    <xf numFmtId="0" fontId="27" fillId="5" borderId="98" xfId="3" applyFont="1" applyFill="1" applyBorder="1" applyAlignment="1">
      <alignment horizontal="left" wrapText="1"/>
    </xf>
    <xf numFmtId="0" fontId="27" fillId="5" borderId="0" xfId="3" applyFont="1" applyFill="1" applyBorder="1" applyAlignment="1">
      <alignment horizontal="left" wrapText="1"/>
    </xf>
    <xf numFmtId="0" fontId="33" fillId="5" borderId="0" xfId="3" applyFont="1" applyFill="1" applyBorder="1" applyAlignment="1">
      <alignment horizontal="left" wrapText="1"/>
    </xf>
    <xf numFmtId="0" fontId="27" fillId="5" borderId="95" xfId="3" applyFont="1" applyFill="1" applyBorder="1" applyAlignment="1">
      <alignment horizontal="left" wrapText="1"/>
    </xf>
    <xf numFmtId="0" fontId="36" fillId="0" borderId="0" xfId="5"/>
    <xf numFmtId="0" fontId="1" fillId="5" borderId="39" xfId="0" applyFont="1" applyFill="1" applyBorder="1" applyAlignment="1">
      <alignment horizontal="center" wrapText="1"/>
    </xf>
    <xf numFmtId="4" fontId="0" fillId="5" borderId="0" xfId="0" applyNumberFormat="1" applyFill="1" applyAlignment="1">
      <alignment horizontal="center"/>
    </xf>
    <xf numFmtId="170" fontId="0" fillId="5" borderId="20" xfId="0" applyNumberFormat="1" applyFill="1" applyBorder="1" applyAlignment="1">
      <alignment horizontal="right" vertical="center"/>
    </xf>
    <xf numFmtId="170" fontId="0" fillId="5" borderId="21" xfId="0" applyNumberFormat="1" applyFill="1" applyBorder="1" applyAlignment="1">
      <alignment horizontal="right" vertical="center"/>
    </xf>
    <xf numFmtId="170" fontId="0" fillId="5" borderId="18" xfId="0" applyNumberFormat="1" applyFill="1" applyBorder="1" applyAlignment="1">
      <alignment horizontal="right" vertical="center"/>
    </xf>
    <xf numFmtId="170" fontId="0" fillId="5" borderId="19" xfId="0" applyNumberFormat="1" applyFill="1" applyBorder="1" applyAlignment="1">
      <alignment horizontal="right" vertical="center"/>
    </xf>
    <xf numFmtId="170" fontId="0" fillId="5" borderId="23" xfId="0" applyNumberFormat="1" applyFill="1" applyBorder="1" applyAlignment="1">
      <alignment horizontal="right" vertical="center"/>
    </xf>
    <xf numFmtId="170" fontId="0" fillId="5" borderId="22" xfId="0" applyNumberFormat="1" applyFill="1" applyBorder="1" applyAlignment="1">
      <alignment horizontal="right" vertical="center"/>
    </xf>
    <xf numFmtId="170" fontId="0" fillId="5" borderId="25" xfId="0" applyNumberFormat="1" applyFill="1" applyBorder="1" applyAlignment="1">
      <alignment horizontal="right" vertical="center"/>
    </xf>
    <xf numFmtId="170" fontId="0" fillId="5" borderId="14" xfId="0" applyNumberFormat="1" applyFill="1" applyBorder="1" applyAlignment="1">
      <alignment horizontal="right" vertical="center"/>
    </xf>
    <xf numFmtId="170" fontId="0" fillId="5" borderId="15" xfId="0" applyNumberFormat="1" applyFill="1" applyBorder="1" applyAlignment="1">
      <alignment horizontal="right" vertical="center"/>
    </xf>
    <xf numFmtId="4" fontId="1" fillId="5" borderId="28" xfId="0" applyNumberFormat="1" applyFont="1" applyFill="1" applyBorder="1" applyAlignment="1">
      <alignment horizontal="right" indent="2"/>
    </xf>
    <xf numFmtId="3" fontId="0" fillId="10" borderId="2" xfId="0" applyNumberFormat="1" applyFill="1" applyBorder="1" applyProtection="1">
      <protection locked="0"/>
    </xf>
    <xf numFmtId="3" fontId="0" fillId="2" borderId="82" xfId="0" applyNumberFormat="1" applyFill="1" applyBorder="1" applyAlignment="1" applyProtection="1">
      <alignment vertical="center"/>
      <protection locked="0"/>
    </xf>
    <xf numFmtId="9" fontId="0" fillId="2" borderId="2" xfId="0" applyNumberFormat="1" applyFill="1" applyBorder="1" applyAlignment="1" applyProtection="1">
      <alignment horizontal="center"/>
      <protection locked="0"/>
    </xf>
    <xf numFmtId="164" fontId="0" fillId="10" borderId="2" xfId="0" applyNumberFormat="1" applyFill="1" applyBorder="1" applyProtection="1">
      <protection locked="0"/>
    </xf>
    <xf numFmtId="0" fontId="7" fillId="5" borderId="2" xfId="0" applyFont="1" applyFill="1" applyBorder="1" applyAlignment="1" applyProtection="1">
      <alignment horizontal="center"/>
      <protection locked="0"/>
    </xf>
    <xf numFmtId="0" fontId="0" fillId="5" borderId="0" xfId="0" applyFill="1" applyProtection="1"/>
    <xf numFmtId="0" fontId="4" fillId="13" borderId="0" xfId="0" applyFont="1" applyFill="1" applyProtection="1"/>
    <xf numFmtId="0" fontId="0" fillId="13" borderId="0" xfId="0" applyFill="1" applyProtection="1"/>
    <xf numFmtId="3" fontId="0" fillId="13" borderId="0" xfId="0" applyNumberFormat="1" applyFill="1" applyProtection="1"/>
    <xf numFmtId="0" fontId="0" fillId="0" borderId="0" xfId="0" applyProtection="1"/>
    <xf numFmtId="0" fontId="7" fillId="13" borderId="0" xfId="0" applyFont="1" applyFill="1" applyProtection="1"/>
    <xf numFmtId="0" fontId="32" fillId="5" borderId="0" xfId="3" applyFont="1" applyFill="1" applyBorder="1" applyAlignment="1">
      <alignment horizontal="left" vertical="top" wrapText="1"/>
    </xf>
    <xf numFmtId="0" fontId="30" fillId="5" borderId="0" xfId="3" applyFont="1" applyFill="1" applyBorder="1" applyAlignment="1">
      <alignment horizontal="left" vertical="top" wrapText="1"/>
    </xf>
    <xf numFmtId="0" fontId="0" fillId="15" borderId="0" xfId="0" applyFill="1"/>
    <xf numFmtId="170" fontId="1" fillId="0" borderId="28" xfId="0" applyNumberFormat="1" applyFont="1" applyFill="1" applyBorder="1" applyAlignment="1">
      <alignment horizontal="center"/>
    </xf>
    <xf numFmtId="172" fontId="0" fillId="5" borderId="2" xfId="0" applyNumberFormat="1" applyFill="1" applyBorder="1" applyAlignment="1">
      <alignment horizontal="right" indent="2"/>
    </xf>
    <xf numFmtId="172" fontId="4" fillId="5" borderId="2" xfId="0" applyNumberFormat="1" applyFont="1" applyFill="1" applyBorder="1" applyAlignment="1">
      <alignment horizontal="right" indent="2"/>
    </xf>
    <xf numFmtId="165" fontId="0" fillId="2" borderId="50" xfId="0" applyNumberFormat="1" applyFill="1" applyBorder="1" applyAlignment="1" applyProtection="1">
      <alignment horizontal="right" indent="1"/>
      <protection locked="0"/>
    </xf>
    <xf numFmtId="165" fontId="0" fillId="11" borderId="50" xfId="0" applyNumberFormat="1" applyFill="1" applyBorder="1" applyAlignment="1">
      <alignment horizontal="right" indent="1"/>
    </xf>
    <xf numFmtId="165" fontId="0" fillId="11" borderId="30" xfId="0" applyNumberFormat="1" applyFill="1" applyBorder="1" applyAlignment="1">
      <alignment horizontal="right" indent="1"/>
    </xf>
    <xf numFmtId="165" fontId="0" fillId="2" borderId="30" xfId="0" applyNumberFormat="1" applyFill="1" applyBorder="1" applyAlignment="1" applyProtection="1">
      <alignment horizontal="right" indent="1"/>
      <protection locked="0"/>
    </xf>
    <xf numFmtId="165" fontId="0" fillId="2" borderId="5" xfId="0" applyNumberFormat="1" applyFill="1" applyBorder="1" applyAlignment="1" applyProtection="1">
      <alignment horizontal="right" indent="1"/>
      <protection locked="0"/>
    </xf>
    <xf numFmtId="165" fontId="0" fillId="2" borderId="26" xfId="0" applyNumberFormat="1" applyFill="1" applyBorder="1" applyAlignment="1" applyProtection="1">
      <alignment horizontal="right" indent="1"/>
      <protection locked="0"/>
    </xf>
    <xf numFmtId="165" fontId="1" fillId="5" borderId="32" xfId="0" applyNumberFormat="1" applyFont="1" applyFill="1" applyBorder="1" applyAlignment="1">
      <alignment horizontal="right" indent="1"/>
    </xf>
    <xf numFmtId="165" fontId="1" fillId="5" borderId="29" xfId="0" applyNumberFormat="1" applyFont="1" applyFill="1" applyBorder="1" applyAlignment="1">
      <alignment horizontal="right" indent="1"/>
    </xf>
    <xf numFmtId="0" fontId="0" fillId="2" borderId="0" xfId="0" applyFill="1"/>
    <xf numFmtId="0" fontId="0" fillId="2" borderId="0" xfId="0" applyFill="1" applyAlignment="1">
      <alignment horizontal="center"/>
    </xf>
    <xf numFmtId="0" fontId="27" fillId="5" borderId="61" xfId="3" applyFont="1" applyFill="1" applyBorder="1" applyAlignment="1">
      <alignment wrapText="1"/>
    </xf>
    <xf numFmtId="0" fontId="27" fillId="5" borderId="91" xfId="3" applyFont="1" applyFill="1" applyBorder="1" applyAlignment="1">
      <alignment wrapText="1"/>
    </xf>
    <xf numFmtId="0" fontId="0" fillId="0" borderId="98" xfId="0" applyBorder="1" applyAlignment="1">
      <alignment horizontal="left"/>
    </xf>
    <xf numFmtId="0" fontId="0" fillId="0" borderId="0" xfId="0" applyBorder="1" applyAlignment="1">
      <alignment horizontal="left" wrapText="1"/>
    </xf>
    <xf numFmtId="0" fontId="32" fillId="5" borderId="0" xfId="3" applyFont="1" applyFill="1" applyBorder="1" applyAlignment="1">
      <alignment horizontal="distributed" vertical="top" wrapText="1" justifyLastLine="1"/>
    </xf>
    <xf numFmtId="0" fontId="32" fillId="0" borderId="98" xfId="3" applyFont="1" applyFill="1" applyBorder="1" applyAlignment="1">
      <alignment horizontal="left" vertical="top" wrapText="1"/>
    </xf>
    <xf numFmtId="0" fontId="32" fillId="0" borderId="0" xfId="3" applyFont="1" applyFill="1" applyBorder="1" applyAlignment="1">
      <alignment horizontal="left" vertical="top" wrapText="1"/>
    </xf>
    <xf numFmtId="14" fontId="30" fillId="0" borderId="95" xfId="3" applyNumberFormat="1" applyFont="1" applyFill="1" applyBorder="1" applyAlignment="1">
      <alignment horizontal="left" vertical="top" wrapText="1"/>
    </xf>
    <xf numFmtId="0" fontId="37" fillId="0" borderId="0" xfId="3" applyFont="1" applyFill="1" applyBorder="1" applyAlignment="1">
      <alignment horizontal="left" vertical="top" wrapText="1"/>
    </xf>
    <xf numFmtId="169" fontId="0" fillId="0" borderId="23" xfId="0" applyNumberFormat="1" applyFill="1" applyBorder="1" applyAlignment="1">
      <alignment horizontal="right" vertical="center"/>
    </xf>
    <xf numFmtId="169" fontId="0" fillId="0" borderId="25" xfId="0" applyNumberFormat="1" applyFill="1" applyBorder="1" applyAlignment="1">
      <alignment horizontal="right" vertical="center"/>
    </xf>
    <xf numFmtId="169" fontId="0" fillId="0" borderId="14" xfId="0" applyNumberFormat="1" applyFill="1" applyBorder="1" applyAlignment="1">
      <alignment horizontal="right" vertical="center"/>
    </xf>
    <xf numFmtId="169" fontId="0" fillId="0" borderId="15" xfId="0" applyNumberFormat="1" applyFill="1" applyBorder="1" applyAlignment="1">
      <alignment horizontal="right" vertical="center"/>
    </xf>
    <xf numFmtId="0" fontId="0" fillId="5" borderId="0" xfId="0" applyFill="1" applyAlignment="1" applyProtection="1">
      <alignment horizontal="center"/>
    </xf>
    <xf numFmtId="0" fontId="4" fillId="5" borderId="0" xfId="0" applyFont="1" applyFill="1" applyProtection="1"/>
    <xf numFmtId="0" fontId="4" fillId="10" borderId="0" xfId="0" applyFont="1" applyFill="1" applyProtection="1"/>
    <xf numFmtId="0" fontId="0" fillId="10" borderId="0" xfId="0" applyFill="1" applyProtection="1"/>
    <xf numFmtId="0" fontId="0" fillId="10" borderId="2" xfId="0" applyFill="1" applyBorder="1" applyProtection="1"/>
    <xf numFmtId="0" fontId="38" fillId="13" borderId="0" xfId="0" applyFont="1" applyFill="1" applyProtection="1"/>
    <xf numFmtId="9" fontId="0" fillId="10" borderId="2" xfId="0" applyNumberFormat="1" applyFill="1" applyBorder="1" applyProtection="1"/>
    <xf numFmtId="0" fontId="0" fillId="13" borderId="0" xfId="0" applyFill="1" applyAlignment="1" applyProtection="1">
      <alignment horizontal="center"/>
    </xf>
    <xf numFmtId="3" fontId="0" fillId="10" borderId="2" xfId="0" applyNumberFormat="1" applyFill="1" applyBorder="1" applyProtection="1"/>
    <xf numFmtId="0" fontId="0" fillId="13" borderId="0" xfId="0" applyFill="1" applyAlignment="1" applyProtection="1">
      <alignment horizontal="right"/>
    </xf>
    <xf numFmtId="2" fontId="0" fillId="10" borderId="2" xfId="0" applyNumberFormat="1" applyFill="1" applyBorder="1" applyProtection="1"/>
    <xf numFmtId="10" fontId="0" fillId="10" borderId="2" xfId="0" applyNumberFormat="1" applyFill="1" applyBorder="1" applyProtection="1"/>
    <xf numFmtId="10" fontId="0" fillId="13" borderId="0" xfId="0" applyNumberFormat="1" applyFill="1" applyBorder="1" applyProtection="1"/>
    <xf numFmtId="0" fontId="7" fillId="5" borderId="0" xfId="0" applyFont="1" applyFill="1" applyProtection="1"/>
    <xf numFmtId="10" fontId="0" fillId="5" borderId="0" xfId="0" applyNumberFormat="1" applyFill="1" applyBorder="1" applyProtection="1"/>
    <xf numFmtId="0" fontId="0" fillId="5" borderId="0" xfId="0" applyFill="1" applyAlignment="1" applyProtection="1">
      <alignment wrapText="1"/>
    </xf>
    <xf numFmtId="0" fontId="0" fillId="0" borderId="0" xfId="0" applyAlignment="1" applyProtection="1">
      <alignment wrapText="1"/>
    </xf>
    <xf numFmtId="0" fontId="0" fillId="5" borderId="0" xfId="0" applyFill="1" applyAlignment="1" applyProtection="1">
      <alignment horizontal="center" wrapText="1"/>
    </xf>
    <xf numFmtId="0" fontId="0" fillId="5" borderId="41" xfId="0" applyFill="1" applyBorder="1" applyAlignment="1" applyProtection="1">
      <alignment horizontal="center" wrapText="1"/>
    </xf>
    <xf numFmtId="0" fontId="0" fillId="5" borderId="42" xfId="0" applyFill="1" applyBorder="1" applyAlignment="1" applyProtection="1">
      <alignment horizontal="center" wrapText="1"/>
    </xf>
    <xf numFmtId="0" fontId="0" fillId="3" borderId="42" xfId="0" applyFill="1" applyBorder="1" applyAlignment="1" applyProtection="1">
      <alignment horizontal="center" wrapText="1"/>
    </xf>
    <xf numFmtId="0" fontId="0" fillId="5" borderId="43" xfId="0" applyFill="1" applyBorder="1" applyAlignment="1" applyProtection="1">
      <alignment horizontal="center" wrapText="1"/>
    </xf>
    <xf numFmtId="0" fontId="0" fillId="0" borderId="0" xfId="0" applyAlignment="1" applyProtection="1">
      <alignment horizontal="center" wrapText="1"/>
    </xf>
    <xf numFmtId="0" fontId="0" fillId="5" borderId="44" xfId="0" applyFill="1" applyBorder="1" applyProtection="1"/>
    <xf numFmtId="0" fontId="0" fillId="5" borderId="3" xfId="0" applyFill="1" applyBorder="1" applyAlignment="1" applyProtection="1">
      <alignment horizontal="right"/>
    </xf>
    <xf numFmtId="0" fontId="0" fillId="5" borderId="3" xfId="0" applyFill="1" applyBorder="1" applyProtection="1"/>
    <xf numFmtId="9" fontId="0" fillId="10" borderId="3" xfId="0" applyNumberFormat="1" applyFill="1" applyBorder="1" applyAlignment="1" applyProtection="1">
      <alignment horizontal="center"/>
    </xf>
    <xf numFmtId="9" fontId="0" fillId="5" borderId="30" xfId="0" applyNumberFormat="1" applyFill="1" applyBorder="1" applyAlignment="1" applyProtection="1">
      <alignment horizontal="center"/>
    </xf>
    <xf numFmtId="0" fontId="0" fillId="5" borderId="11" xfId="0" applyFill="1" applyBorder="1" applyProtection="1"/>
    <xf numFmtId="0" fontId="0" fillId="5" borderId="2" xfId="0" applyFill="1" applyBorder="1" applyAlignment="1" applyProtection="1">
      <alignment horizontal="right"/>
    </xf>
    <xf numFmtId="0" fontId="0" fillId="5" borderId="2" xfId="0" applyFill="1" applyBorder="1" applyProtection="1"/>
    <xf numFmtId="0" fontId="0" fillId="5" borderId="9" xfId="0" applyFill="1" applyBorder="1" applyProtection="1"/>
    <xf numFmtId="0" fontId="0" fillId="5" borderId="12" xfId="0" applyFill="1" applyBorder="1" applyProtection="1"/>
    <xf numFmtId="0" fontId="0" fillId="5" borderId="52" xfId="0" applyFill="1" applyBorder="1" applyAlignment="1" applyProtection="1">
      <alignment horizontal="right"/>
    </xf>
    <xf numFmtId="0" fontId="0" fillId="5" borderId="54" xfId="0" applyFill="1" applyBorder="1" applyProtection="1"/>
    <xf numFmtId="9" fontId="0" fillId="5" borderId="2" xfId="0" applyNumberFormat="1" applyFill="1" applyBorder="1" applyAlignment="1" applyProtection="1">
      <alignment horizontal="center"/>
    </xf>
    <xf numFmtId="9" fontId="0" fillId="10" borderId="2" xfId="0" applyNumberFormat="1" applyFill="1" applyBorder="1" applyAlignment="1" applyProtection="1">
      <alignment horizontal="center"/>
    </xf>
    <xf numFmtId="9" fontId="0" fillId="5" borderId="26" xfId="0" applyNumberFormat="1" applyFill="1" applyBorder="1" applyAlignment="1" applyProtection="1">
      <alignment horizontal="center"/>
    </xf>
    <xf numFmtId="0" fontId="0" fillId="5" borderId="10" xfId="0" applyFill="1" applyBorder="1" applyProtection="1"/>
    <xf numFmtId="9" fontId="0" fillId="0" borderId="2" xfId="0" applyNumberFormat="1" applyFill="1" applyBorder="1" applyAlignment="1" applyProtection="1">
      <alignment horizontal="center"/>
    </xf>
    <xf numFmtId="0" fontId="0" fillId="5" borderId="27" xfId="0" applyFill="1" applyBorder="1" applyProtection="1"/>
    <xf numFmtId="0" fontId="0" fillId="5" borderId="53" xfId="0" applyFill="1" applyBorder="1" applyAlignment="1" applyProtection="1">
      <alignment horizontal="right"/>
    </xf>
    <xf numFmtId="0" fontId="0" fillId="5" borderId="49" xfId="0" applyFill="1" applyBorder="1" applyProtection="1"/>
    <xf numFmtId="9" fontId="1" fillId="0" borderId="28" xfId="0" applyNumberFormat="1" applyFont="1" applyFill="1" applyBorder="1" applyAlignment="1" applyProtection="1">
      <alignment horizontal="center"/>
    </xf>
    <xf numFmtId="9" fontId="1" fillId="0" borderId="29" xfId="0" applyNumberFormat="1" applyFont="1" applyFill="1" applyBorder="1" applyAlignment="1" applyProtection="1">
      <alignment horizontal="center"/>
    </xf>
    <xf numFmtId="0" fontId="0" fillId="5" borderId="9" xfId="0" quotePrefix="1" applyFill="1" applyBorder="1" applyAlignment="1" applyProtection="1">
      <alignment horizontal="right"/>
    </xf>
    <xf numFmtId="0" fontId="0" fillId="5" borderId="12" xfId="0" quotePrefix="1" applyFill="1" applyBorder="1" applyAlignment="1" applyProtection="1">
      <alignment horizontal="right"/>
    </xf>
    <xf numFmtId="0" fontId="0" fillId="5" borderId="52" xfId="0" applyFill="1" applyBorder="1" applyProtection="1"/>
    <xf numFmtId="0" fontId="0" fillId="5" borderId="27" xfId="0" quotePrefix="1" applyFill="1" applyBorder="1" applyAlignment="1" applyProtection="1">
      <alignment horizontal="right"/>
    </xf>
    <xf numFmtId="0" fontId="0" fillId="5" borderId="53" xfId="0" applyFill="1" applyBorder="1" applyProtection="1"/>
    <xf numFmtId="9" fontId="1" fillId="5" borderId="28" xfId="0" applyNumberFormat="1" applyFont="1" applyFill="1" applyBorder="1" applyAlignment="1" applyProtection="1">
      <alignment horizontal="center"/>
    </xf>
    <xf numFmtId="9" fontId="1" fillId="5" borderId="29" xfId="0" applyNumberFormat="1" applyFont="1" applyFill="1" applyBorder="1" applyAlignment="1" applyProtection="1">
      <alignment horizontal="center"/>
    </xf>
    <xf numFmtId="0" fontId="0" fillId="5" borderId="0" xfId="0" applyFont="1" applyFill="1" applyProtection="1"/>
    <xf numFmtId="1" fontId="0" fillId="3" borderId="70" xfId="0" applyNumberFormat="1" applyFont="1" applyFill="1" applyBorder="1" applyAlignment="1" applyProtection="1">
      <alignment horizontal="center" vertical="center" wrapText="1"/>
    </xf>
    <xf numFmtId="1" fontId="0" fillId="3" borderId="71" xfId="0" applyNumberFormat="1" applyFont="1" applyFill="1" applyBorder="1" applyAlignment="1" applyProtection="1">
      <alignment horizontal="center" vertical="center" wrapText="1"/>
    </xf>
    <xf numFmtId="1" fontId="0" fillId="3" borderId="72" xfId="0" applyNumberFormat="1" applyFont="1" applyFill="1" applyBorder="1" applyAlignment="1" applyProtection="1">
      <alignment horizontal="center" vertical="center" wrapText="1"/>
    </xf>
    <xf numFmtId="0" fontId="3" fillId="4" borderId="34" xfId="0" applyFont="1" applyFill="1" applyBorder="1" applyAlignment="1" applyProtection="1">
      <alignment horizontal="center"/>
    </xf>
    <xf numFmtId="0" fontId="3" fillId="4" borderId="62" xfId="0" applyFont="1" applyFill="1" applyBorder="1" applyAlignment="1" applyProtection="1">
      <alignment horizontal="center"/>
    </xf>
    <xf numFmtId="9" fontId="0" fillId="10" borderId="24" xfId="0" applyNumberFormat="1" applyFill="1" applyBorder="1" applyAlignment="1" applyProtection="1">
      <alignment horizontal="center" vertical="center"/>
    </xf>
    <xf numFmtId="9" fontId="0" fillId="10" borderId="16" xfId="0" applyNumberFormat="1" applyFill="1" applyBorder="1" applyAlignment="1" applyProtection="1">
      <alignment horizontal="center" vertical="center"/>
    </xf>
    <xf numFmtId="9" fontId="0" fillId="10" borderId="17" xfId="0" applyNumberFormat="1" applyFill="1" applyBorder="1" applyAlignment="1" applyProtection="1">
      <alignment horizontal="center" vertical="center"/>
    </xf>
    <xf numFmtId="0" fontId="3" fillId="4" borderId="35" xfId="0" applyFont="1" applyFill="1" applyBorder="1" applyAlignment="1" applyProtection="1">
      <alignment horizontal="center"/>
    </xf>
    <xf numFmtId="9" fontId="0" fillId="0" borderId="25" xfId="0" applyNumberFormat="1" applyFill="1" applyBorder="1" applyAlignment="1" applyProtection="1">
      <alignment horizontal="center" vertical="center"/>
    </xf>
    <xf numFmtId="9" fontId="0" fillId="0" borderId="14" xfId="0" applyNumberFormat="1" applyFill="1" applyBorder="1" applyAlignment="1" applyProtection="1">
      <alignment horizontal="center" vertical="center"/>
    </xf>
    <xf numFmtId="9" fontId="0" fillId="0" borderId="15" xfId="0" applyNumberFormat="1" applyFill="1" applyBorder="1" applyAlignment="1" applyProtection="1">
      <alignment horizontal="center" vertical="center"/>
    </xf>
    <xf numFmtId="0" fontId="0" fillId="0" borderId="0" xfId="0" applyFill="1" applyProtection="1"/>
    <xf numFmtId="0" fontId="4" fillId="3" borderId="36" xfId="0" applyFont="1" applyFill="1" applyBorder="1" applyAlignment="1" applyProtection="1">
      <alignment vertical="center"/>
    </xf>
    <xf numFmtId="0" fontId="0" fillId="3" borderId="36" xfId="0" applyFill="1" applyBorder="1" applyAlignment="1" applyProtection="1">
      <alignment vertical="center"/>
    </xf>
    <xf numFmtId="0" fontId="4" fillId="3" borderId="60" xfId="0" applyFont="1" applyFill="1" applyBorder="1" applyAlignment="1" applyProtection="1">
      <alignment horizontal="center" vertical="center"/>
    </xf>
    <xf numFmtId="0" fontId="0" fillId="5" borderId="5" xfId="0" applyFill="1" applyBorder="1" applyProtection="1"/>
    <xf numFmtId="0" fontId="0" fillId="0" borderId="0" xfId="0" applyFill="1" applyAlignment="1" applyProtection="1">
      <alignment horizontal="center"/>
    </xf>
    <xf numFmtId="0" fontId="5" fillId="5" borderId="0" xfId="0" applyFont="1" applyFill="1" applyProtection="1"/>
    <xf numFmtId="0" fontId="6" fillId="5" borderId="0" xfId="0" applyFont="1" applyFill="1" applyProtection="1"/>
    <xf numFmtId="171" fontId="0" fillId="5" borderId="2" xfId="0" applyNumberFormat="1" applyFill="1" applyBorder="1" applyProtection="1"/>
    <xf numFmtId="164" fontId="0" fillId="12" borderId="2" xfId="0" applyNumberFormat="1" applyFill="1" applyBorder="1" applyProtection="1"/>
    <xf numFmtId="10" fontId="0" fillId="5" borderId="2" xfId="2" applyNumberFormat="1" applyFont="1" applyFill="1" applyBorder="1" applyProtection="1"/>
    <xf numFmtId="0" fontId="3" fillId="5" borderId="0" xfId="0" applyFont="1" applyFill="1" applyBorder="1" applyAlignment="1" applyProtection="1"/>
    <xf numFmtId="164" fontId="3" fillId="5" borderId="0" xfId="0" applyNumberFormat="1" applyFont="1" applyFill="1" applyBorder="1" applyProtection="1"/>
    <xf numFmtId="10" fontId="3" fillId="5" borderId="0" xfId="2" applyNumberFormat="1" applyFont="1" applyFill="1" applyBorder="1" applyProtection="1"/>
    <xf numFmtId="0" fontId="1" fillId="5" borderId="5" xfId="0" applyFont="1" applyFill="1" applyBorder="1" applyAlignment="1" applyProtection="1">
      <alignment wrapText="1"/>
    </xf>
    <xf numFmtId="0" fontId="1" fillId="5" borderId="52" xfId="0" applyFont="1" applyFill="1" applyBorder="1" applyAlignment="1" applyProtection="1">
      <alignment wrapText="1"/>
    </xf>
    <xf numFmtId="0" fontId="4" fillId="5" borderId="52" xfId="0" applyFont="1" applyFill="1" applyBorder="1" applyProtection="1"/>
    <xf numFmtId="0" fontId="0" fillId="5" borderId="5" xfId="0" applyFill="1" applyBorder="1" applyAlignment="1" applyProtection="1">
      <alignment horizontal="right"/>
    </xf>
    <xf numFmtId="0" fontId="1" fillId="5" borderId="46" xfId="0" applyFont="1" applyFill="1" applyBorder="1" applyAlignment="1">
      <alignment horizontal="center" wrapText="1"/>
    </xf>
    <xf numFmtId="0" fontId="0" fillId="5" borderId="48" xfId="0" applyFill="1" applyBorder="1" applyAlignment="1">
      <alignment horizontal="center" wrapText="1"/>
    </xf>
    <xf numFmtId="0" fontId="0" fillId="5" borderId="0" xfId="0" applyFill="1" applyAlignment="1">
      <alignment horizontal="center"/>
    </xf>
    <xf numFmtId="1" fontId="0" fillId="10" borderId="74" xfId="0" applyNumberFormat="1" applyFill="1" applyBorder="1" applyAlignment="1" applyProtection="1">
      <alignment horizontal="center" vertical="center"/>
    </xf>
    <xf numFmtId="1" fontId="0" fillId="10" borderId="75" xfId="0" applyNumberFormat="1" applyFill="1" applyBorder="1" applyAlignment="1" applyProtection="1">
      <alignment horizontal="center" vertical="center"/>
    </xf>
    <xf numFmtId="173" fontId="0" fillId="5" borderId="123" xfId="0" applyNumberFormat="1" applyFill="1" applyBorder="1" applyAlignment="1">
      <alignment horizontal="right" vertical="center"/>
    </xf>
    <xf numFmtId="173" fontId="0" fillId="5" borderId="124" xfId="0" applyNumberFormat="1" applyFill="1" applyBorder="1" applyAlignment="1">
      <alignment horizontal="right" vertical="center"/>
    </xf>
    <xf numFmtId="173" fontId="0" fillId="5" borderId="125" xfId="0" applyNumberFormat="1" applyFill="1" applyBorder="1" applyAlignment="1">
      <alignment horizontal="right" vertical="center"/>
    </xf>
    <xf numFmtId="173" fontId="0" fillId="5" borderId="73" xfId="0" applyNumberFormat="1" applyFill="1" applyBorder="1" applyAlignment="1">
      <alignment horizontal="right" vertical="center"/>
    </xf>
    <xf numFmtId="173" fontId="0" fillId="5" borderId="18" xfId="0" applyNumberFormat="1" applyFill="1" applyBorder="1" applyAlignment="1">
      <alignment horizontal="right" vertical="center"/>
    </xf>
    <xf numFmtId="173" fontId="0" fillId="5" borderId="19" xfId="0" applyNumberFormat="1" applyFill="1" applyBorder="1" applyAlignment="1">
      <alignment horizontal="right" vertical="center"/>
    </xf>
    <xf numFmtId="173" fontId="0" fillId="5" borderId="122" xfId="0" applyNumberFormat="1" applyFill="1" applyBorder="1" applyAlignment="1">
      <alignment horizontal="right" vertical="center"/>
    </xf>
    <xf numFmtId="173" fontId="0" fillId="5" borderId="14" xfId="0" applyNumberFormat="1" applyFill="1" applyBorder="1" applyAlignment="1">
      <alignment horizontal="right" vertical="center"/>
    </xf>
    <xf numFmtId="173" fontId="0" fillId="5" borderId="15" xfId="0" applyNumberFormat="1" applyFill="1" applyBorder="1" applyAlignment="1">
      <alignment horizontal="right" vertical="center"/>
    </xf>
    <xf numFmtId="169" fontId="0" fillId="0" borderId="126" xfId="0" applyNumberFormat="1" applyFill="1" applyBorder="1" applyAlignment="1">
      <alignment horizontal="right" vertical="center"/>
    </xf>
    <xf numFmtId="0" fontId="3" fillId="4" borderId="130" xfId="0" applyFont="1" applyFill="1" applyBorder="1" applyAlignment="1" applyProtection="1">
      <alignment horizontal="center"/>
    </xf>
    <xf numFmtId="0" fontId="3" fillId="4" borderId="131" xfId="0" applyFont="1" applyFill="1" applyBorder="1" applyAlignment="1" applyProtection="1">
      <alignment horizontal="center"/>
    </xf>
    <xf numFmtId="173" fontId="0" fillId="5" borderId="76" xfId="0" applyNumberFormat="1" applyFill="1" applyBorder="1" applyAlignment="1">
      <alignment horizontal="right" vertical="center"/>
    </xf>
    <xf numFmtId="173" fontId="0" fillId="5" borderId="127" xfId="0" applyNumberFormat="1" applyFill="1" applyBorder="1" applyAlignment="1">
      <alignment horizontal="right" vertical="center"/>
    </xf>
    <xf numFmtId="173" fontId="0" fillId="5" borderId="128" xfId="0" applyNumberFormat="1" applyFill="1" applyBorder="1" applyAlignment="1">
      <alignment horizontal="right" vertical="center"/>
    </xf>
    <xf numFmtId="4" fontId="0" fillId="10" borderId="2" xfId="0" applyNumberFormat="1" applyFill="1" applyBorder="1" applyProtection="1"/>
    <xf numFmtId="0" fontId="3" fillId="4" borderId="133" xfId="0" applyFont="1" applyFill="1" applyBorder="1" applyAlignment="1" applyProtection="1">
      <alignment horizontal="center"/>
    </xf>
    <xf numFmtId="1" fontId="0" fillId="10" borderId="129" xfId="0" applyNumberFormat="1" applyFill="1" applyBorder="1" applyAlignment="1" applyProtection="1">
      <alignment horizontal="center" vertical="center"/>
    </xf>
    <xf numFmtId="0" fontId="3" fillId="4" borderId="133" xfId="0" applyFont="1" applyFill="1" applyBorder="1" applyAlignment="1">
      <alignment horizontal="center"/>
    </xf>
    <xf numFmtId="1" fontId="0" fillId="5" borderId="132" xfId="0" applyNumberFormat="1" applyFill="1" applyBorder="1" applyAlignment="1" applyProtection="1">
      <alignment horizontal="center" vertical="center"/>
    </xf>
    <xf numFmtId="1" fontId="0" fillId="5" borderId="74" xfId="0" applyNumberFormat="1" applyFill="1" applyBorder="1" applyAlignment="1" applyProtection="1">
      <alignment horizontal="center" vertical="center"/>
    </xf>
    <xf numFmtId="1" fontId="0" fillId="5" borderId="75" xfId="0" applyNumberFormat="1" applyFill="1" applyBorder="1" applyAlignment="1" applyProtection="1">
      <alignment horizontal="center" vertical="center"/>
    </xf>
    <xf numFmtId="1" fontId="0" fillId="10" borderId="122" xfId="0" applyNumberFormat="1" applyFill="1" applyBorder="1" applyAlignment="1" applyProtection="1">
      <alignment horizontal="center" vertical="center"/>
    </xf>
    <xf numFmtId="1" fontId="0" fillId="10" borderId="14" xfId="0" applyNumberFormat="1" applyFill="1" applyBorder="1" applyAlignment="1" applyProtection="1">
      <alignment horizontal="center" vertical="center"/>
    </xf>
    <xf numFmtId="1" fontId="0" fillId="10" borderId="15" xfId="0" applyNumberFormat="1" applyFill="1" applyBorder="1" applyAlignment="1" applyProtection="1">
      <alignment horizontal="center" vertical="center"/>
    </xf>
    <xf numFmtId="1" fontId="0" fillId="5" borderId="76" xfId="0" applyNumberFormat="1" applyFill="1" applyBorder="1" applyAlignment="1">
      <alignment horizontal="right" vertical="center"/>
    </xf>
    <xf numFmtId="1" fontId="0" fillId="5" borderId="127" xfId="0" applyNumberFormat="1" applyFill="1" applyBorder="1" applyAlignment="1">
      <alignment horizontal="right" vertical="center"/>
    </xf>
    <xf numFmtId="1" fontId="0" fillId="5" borderId="128" xfId="0" applyNumberFormat="1" applyFill="1" applyBorder="1" applyAlignment="1">
      <alignment horizontal="right" vertical="center"/>
    </xf>
    <xf numFmtId="164" fontId="0" fillId="5" borderId="2" xfId="0" applyNumberFormat="1" applyFill="1" applyBorder="1" applyProtection="1"/>
    <xf numFmtId="164" fontId="0" fillId="5" borderId="2" xfId="0" applyNumberFormat="1" applyFill="1" applyBorder="1" applyProtection="1">
      <protection locked="0"/>
    </xf>
    <xf numFmtId="9" fontId="0" fillId="10" borderId="30" xfId="0" applyNumberFormat="1" applyFill="1" applyBorder="1" applyAlignment="1" applyProtection="1">
      <alignment horizontal="center"/>
    </xf>
    <xf numFmtId="9" fontId="0" fillId="0" borderId="30" xfId="0" applyNumberFormat="1" applyFill="1" applyBorder="1" applyAlignment="1" applyProtection="1">
      <alignment horizontal="center"/>
    </xf>
    <xf numFmtId="0" fontId="0" fillId="13" borderId="12" xfId="0" applyFill="1" applyBorder="1" applyProtection="1"/>
    <xf numFmtId="0" fontId="0" fillId="13" borderId="52" xfId="0" applyFill="1" applyBorder="1" applyAlignment="1" applyProtection="1">
      <alignment horizontal="right"/>
    </xf>
    <xf numFmtId="0" fontId="0" fillId="13" borderId="54" xfId="0" applyFill="1" applyBorder="1" applyProtection="1"/>
    <xf numFmtId="9" fontId="0" fillId="13" borderId="2" xfId="0" applyNumberFormat="1" applyFill="1" applyBorder="1" applyAlignment="1" applyProtection="1">
      <alignment horizontal="center"/>
    </xf>
    <xf numFmtId="9" fontId="0" fillId="13" borderId="26" xfId="0" applyNumberFormat="1" applyFill="1" applyBorder="1" applyAlignment="1" applyProtection="1">
      <alignment horizontal="center"/>
    </xf>
    <xf numFmtId="0" fontId="3" fillId="5" borderId="0" xfId="0" applyFont="1" applyFill="1" applyProtection="1"/>
    <xf numFmtId="0" fontId="0" fillId="13" borderId="12" xfId="0" applyFill="1" applyBorder="1"/>
    <xf numFmtId="0" fontId="0" fillId="13" borderId="52" xfId="0" applyFill="1" applyBorder="1" applyAlignment="1">
      <alignment horizontal="right"/>
    </xf>
    <xf numFmtId="0" fontId="0" fillId="13" borderId="54" xfId="0" applyFill="1" applyBorder="1"/>
    <xf numFmtId="9" fontId="0" fillId="13" borderId="3" xfId="0" applyNumberFormat="1" applyFill="1" applyBorder="1" applyAlignment="1">
      <alignment horizontal="center"/>
    </xf>
    <xf numFmtId="9" fontId="0" fillId="13" borderId="2" xfId="0" applyNumberFormat="1" applyFill="1" applyBorder="1" applyAlignment="1">
      <alignment horizontal="center"/>
    </xf>
    <xf numFmtId="165" fontId="0" fillId="13" borderId="5" xfId="0" applyNumberFormat="1" applyFill="1" applyBorder="1" applyAlignment="1" applyProtection="1">
      <alignment horizontal="right" indent="1"/>
    </xf>
    <xf numFmtId="165" fontId="0" fillId="13" borderId="26" xfId="0" applyNumberFormat="1" applyFill="1" applyBorder="1" applyAlignment="1" applyProtection="1">
      <alignment horizontal="right" indent="1"/>
    </xf>
    <xf numFmtId="0" fontId="9" fillId="5" borderId="0" xfId="0" applyFont="1" applyFill="1" applyProtection="1"/>
    <xf numFmtId="0" fontId="0" fillId="16" borderId="10" xfId="0" quotePrefix="1" applyFill="1" applyBorder="1" applyAlignment="1" applyProtection="1">
      <alignment horizontal="right"/>
    </xf>
    <xf numFmtId="0" fontId="0" fillId="16" borderId="57" xfId="0" applyFill="1" applyBorder="1" applyAlignment="1" applyProtection="1">
      <alignment wrapText="1"/>
    </xf>
    <xf numFmtId="0" fontId="0" fillId="16" borderId="58" xfId="0" applyFill="1" applyBorder="1" applyAlignment="1" applyProtection="1">
      <alignment wrapText="1"/>
    </xf>
    <xf numFmtId="0" fontId="0" fillId="16" borderId="58" xfId="0" applyFill="1" applyBorder="1" applyProtection="1"/>
    <xf numFmtId="0" fontId="0" fillId="16" borderId="59" xfId="0" applyFill="1" applyBorder="1" applyProtection="1"/>
    <xf numFmtId="9" fontId="0" fillId="16" borderId="3" xfId="0" applyNumberFormat="1" applyFill="1" applyBorder="1" applyAlignment="1" applyProtection="1">
      <alignment horizontal="center"/>
    </xf>
    <xf numFmtId="9" fontId="0" fillId="16" borderId="30" xfId="0" applyNumberFormat="1" applyFill="1" applyBorder="1" applyAlignment="1" applyProtection="1">
      <alignment horizontal="center"/>
    </xf>
    <xf numFmtId="0" fontId="0" fillId="16" borderId="10" xfId="0" quotePrefix="1" applyFill="1" applyBorder="1" applyAlignment="1">
      <alignment horizontal="right"/>
    </xf>
    <xf numFmtId="0" fontId="0" fillId="16" borderId="57" xfId="0" applyFill="1" applyBorder="1" applyAlignment="1">
      <alignment wrapText="1"/>
    </xf>
    <xf numFmtId="0" fontId="0" fillId="16" borderId="58" xfId="0" applyFill="1" applyBorder="1" applyAlignment="1">
      <alignment wrapText="1"/>
    </xf>
    <xf numFmtId="0" fontId="0" fillId="16" borderId="58" xfId="0" applyFill="1" applyBorder="1"/>
    <xf numFmtId="0" fontId="0" fillId="16" borderId="59" xfId="0" applyFill="1" applyBorder="1"/>
    <xf numFmtId="9" fontId="0" fillId="16" borderId="3" xfId="0" applyNumberFormat="1" applyFill="1" applyBorder="1" applyAlignment="1">
      <alignment horizontal="center"/>
    </xf>
    <xf numFmtId="9" fontId="0" fillId="16" borderId="2" xfId="0" applyNumberFormat="1" applyFill="1" applyBorder="1" applyAlignment="1">
      <alignment horizontal="center"/>
    </xf>
    <xf numFmtId="165" fontId="7" fillId="16" borderId="57" xfId="0" applyNumberFormat="1" applyFont="1" applyFill="1" applyBorder="1" applyAlignment="1">
      <alignment horizontal="right" indent="1"/>
    </xf>
    <xf numFmtId="165" fontId="7" fillId="16" borderId="118" xfId="0" applyNumberFormat="1" applyFont="1" applyFill="1" applyBorder="1" applyAlignment="1">
      <alignment horizontal="right" indent="1"/>
    </xf>
    <xf numFmtId="0" fontId="0" fillId="17" borderId="10" xfId="0" quotePrefix="1" applyFill="1" applyBorder="1" applyAlignment="1">
      <alignment horizontal="right"/>
    </xf>
    <xf numFmtId="0" fontId="0" fillId="17" borderId="57" xfId="0" applyFill="1" applyBorder="1"/>
    <xf numFmtId="0" fontId="0" fillId="17" borderId="58" xfId="0" applyFill="1" applyBorder="1"/>
    <xf numFmtId="0" fontId="0" fillId="17" borderId="59" xfId="0" applyFill="1" applyBorder="1"/>
    <xf numFmtId="9" fontId="0" fillId="17" borderId="2" xfId="0" applyNumberFormat="1" applyFill="1" applyBorder="1" applyAlignment="1">
      <alignment horizontal="center"/>
    </xf>
    <xf numFmtId="4" fontId="0" fillId="17" borderId="2" xfId="0" applyNumberFormat="1" applyFill="1" applyBorder="1" applyAlignment="1">
      <alignment horizontal="right" indent="2"/>
    </xf>
    <xf numFmtId="165" fontId="0" fillId="17" borderId="26" xfId="0" applyNumberFormat="1" applyFill="1" applyBorder="1" applyAlignment="1">
      <alignment horizontal="right" indent="2"/>
    </xf>
    <xf numFmtId="3" fontId="0" fillId="17" borderId="85" xfId="0" applyNumberFormat="1" applyFill="1" applyBorder="1" applyAlignment="1">
      <alignment horizontal="right" indent="2"/>
    </xf>
    <xf numFmtId="3" fontId="0" fillId="17" borderId="12" xfId="0" applyNumberFormat="1" applyFill="1" applyBorder="1" applyAlignment="1">
      <alignment horizontal="right" indent="2"/>
    </xf>
    <xf numFmtId="3" fontId="0" fillId="17" borderId="2" xfId="0" applyNumberFormat="1" applyFill="1" applyBorder="1" applyAlignment="1">
      <alignment horizontal="right" indent="2"/>
    </xf>
    <xf numFmtId="3" fontId="0" fillId="17" borderId="26" xfId="0" applyNumberFormat="1" applyFill="1" applyBorder="1" applyAlignment="1">
      <alignment horizontal="right" indent="2"/>
    </xf>
    <xf numFmtId="0" fontId="0" fillId="17" borderId="0" xfId="0" applyFill="1"/>
    <xf numFmtId="0" fontId="0" fillId="17" borderId="5" xfId="0" applyFill="1" applyBorder="1" applyAlignment="1" applyProtection="1">
      <alignment horizontal="right"/>
    </xf>
    <xf numFmtId="0" fontId="0" fillId="17" borderId="52" xfId="0" applyFill="1" applyBorder="1" applyProtection="1"/>
    <xf numFmtId="0" fontId="0" fillId="17" borderId="52" xfId="0" applyFill="1" applyBorder="1" applyAlignment="1" applyProtection="1">
      <alignment horizontal="right"/>
    </xf>
    <xf numFmtId="0" fontId="0" fillId="17" borderId="54" xfId="0" applyFill="1" applyBorder="1" applyProtection="1"/>
    <xf numFmtId="0" fontId="0" fillId="17" borderId="2" xfId="0" applyFill="1" applyBorder="1" applyAlignment="1">
      <alignment horizontal="left"/>
    </xf>
    <xf numFmtId="0" fontId="0" fillId="17" borderId="5" xfId="0" applyFill="1" applyBorder="1"/>
    <xf numFmtId="0" fontId="0" fillId="17" borderId="54" xfId="0" applyFill="1" applyBorder="1"/>
    <xf numFmtId="166" fontId="0" fillId="17" borderId="2" xfId="0" applyNumberFormat="1" applyFill="1" applyBorder="1" applyAlignment="1"/>
    <xf numFmtId="0" fontId="3" fillId="4" borderId="116" xfId="0" applyFont="1" applyFill="1" applyBorder="1" applyAlignment="1" applyProtection="1">
      <alignment horizontal="center" vertical="center"/>
    </xf>
    <xf numFmtId="0" fontId="39" fillId="5" borderId="0" xfId="0" applyFont="1" applyFill="1" applyProtection="1"/>
    <xf numFmtId="1" fontId="0" fillId="10" borderId="119" xfId="0" applyNumberFormat="1" applyFill="1" applyBorder="1" applyAlignment="1" applyProtection="1">
      <alignment horizontal="center" vertical="center"/>
    </xf>
    <xf numFmtId="1" fontId="0" fillId="10" borderId="120" xfId="0" applyNumberFormat="1" applyFill="1" applyBorder="1" applyAlignment="1" applyProtection="1">
      <alignment horizontal="center" vertical="center"/>
    </xf>
    <xf numFmtId="1" fontId="0" fillId="10" borderId="121" xfId="0" applyNumberFormat="1" applyFill="1" applyBorder="1" applyAlignment="1" applyProtection="1">
      <alignment horizontal="center" vertical="center"/>
    </xf>
    <xf numFmtId="1" fontId="0" fillId="10" borderId="123" xfId="0" applyNumberFormat="1" applyFill="1" applyBorder="1" applyAlignment="1" applyProtection="1">
      <alignment horizontal="center" vertical="center"/>
    </xf>
    <xf numFmtId="1" fontId="0" fillId="10" borderId="124" xfId="0" applyNumberFormat="1" applyFill="1" applyBorder="1" applyAlignment="1" applyProtection="1">
      <alignment horizontal="center" vertical="center"/>
    </xf>
    <xf numFmtId="1" fontId="0" fillId="10" borderId="125" xfId="0" applyNumberFormat="1" applyFill="1" applyBorder="1" applyAlignment="1" applyProtection="1">
      <alignment horizontal="center" vertical="center"/>
    </xf>
    <xf numFmtId="166" fontId="0" fillId="5" borderId="2" xfId="0" applyNumberFormat="1" applyFill="1" applyBorder="1" applyProtection="1"/>
    <xf numFmtId="1" fontId="0" fillId="15" borderId="123" xfId="0" applyNumberFormat="1" applyFill="1" applyBorder="1" applyAlignment="1" applyProtection="1">
      <alignment horizontal="right" vertical="center"/>
      <protection locked="0"/>
    </xf>
    <xf numFmtId="1" fontId="0" fillId="15" borderId="124" xfId="0" applyNumberFormat="1" applyFill="1" applyBorder="1" applyAlignment="1" applyProtection="1">
      <alignment horizontal="right" vertical="center"/>
      <protection locked="0"/>
    </xf>
    <xf numFmtId="1" fontId="0" fillId="15" borderId="125" xfId="0" applyNumberFormat="1" applyFill="1" applyBorder="1" applyAlignment="1" applyProtection="1">
      <alignment horizontal="right" vertical="center"/>
      <protection locked="0"/>
    </xf>
    <xf numFmtId="1" fontId="0" fillId="15" borderId="134" xfId="0" applyNumberFormat="1" applyFill="1" applyBorder="1" applyAlignment="1">
      <alignment horizontal="right" vertical="center"/>
    </xf>
    <xf numFmtId="1" fontId="0" fillId="15" borderId="124" xfId="0" applyNumberFormat="1" applyFill="1" applyBorder="1" applyAlignment="1">
      <alignment horizontal="right" vertical="center"/>
    </xf>
    <xf numFmtId="1" fontId="0" fillId="15" borderId="125" xfId="0" applyNumberFormat="1" applyFill="1" applyBorder="1" applyAlignment="1">
      <alignment horizontal="right" vertical="center"/>
    </xf>
    <xf numFmtId="0" fontId="0" fillId="0" borderId="54" xfId="0" applyBorder="1" applyAlignment="1" applyProtection="1"/>
    <xf numFmtId="0" fontId="0" fillId="5" borderId="54" xfId="0" applyFill="1" applyBorder="1" applyAlignment="1" applyProtection="1"/>
    <xf numFmtId="0" fontId="0" fillId="5" borderId="54" xfId="0" applyFill="1" applyBorder="1" applyAlignment="1"/>
    <xf numFmtId="0" fontId="0" fillId="0" borderId="54" xfId="0" applyBorder="1" applyAlignment="1"/>
    <xf numFmtId="0" fontId="0" fillId="11" borderId="54" xfId="0" applyFill="1" applyBorder="1"/>
    <xf numFmtId="0" fontId="4" fillId="11" borderId="54" xfId="0" applyFont="1" applyFill="1" applyBorder="1"/>
    <xf numFmtId="2" fontId="4" fillId="11" borderId="54" xfId="0" applyNumberFormat="1" applyFont="1" applyFill="1" applyBorder="1"/>
    <xf numFmtId="0" fontId="40" fillId="5" borderId="2" xfId="0" applyFont="1" applyFill="1" applyBorder="1" applyAlignment="1">
      <alignment horizontal="left"/>
    </xf>
    <xf numFmtId="0" fontId="40" fillId="5" borderId="5" xfId="0" applyFont="1" applyFill="1" applyBorder="1"/>
    <xf numFmtId="4" fontId="40" fillId="5" borderId="52" xfId="0" applyNumberFormat="1" applyFont="1" applyFill="1" applyBorder="1"/>
    <xf numFmtId="165" fontId="40" fillId="5" borderId="2" xfId="0" applyNumberFormat="1" applyFont="1" applyFill="1" applyBorder="1" applyAlignment="1"/>
    <xf numFmtId="4" fontId="40" fillId="5" borderId="2" xfId="0" applyNumberFormat="1" applyFont="1" applyFill="1" applyBorder="1" applyAlignment="1"/>
    <xf numFmtId="0" fontId="4" fillId="0" borderId="13" xfId="0" applyFont="1" applyFill="1" applyBorder="1" applyAlignment="1">
      <alignment horizontal="left" vertical="center"/>
    </xf>
    <xf numFmtId="1" fontId="0" fillId="15" borderId="129" xfId="0" applyNumberFormat="1" applyFill="1" applyBorder="1" applyAlignment="1" applyProtection="1">
      <alignment horizontal="right" vertical="center"/>
      <protection locked="0"/>
    </xf>
    <xf numFmtId="1" fontId="0" fillId="15" borderId="74" xfId="0" applyNumberFormat="1" applyFill="1" applyBorder="1" applyAlignment="1" applyProtection="1">
      <alignment horizontal="right" vertical="center"/>
      <protection locked="0"/>
    </xf>
    <xf numFmtId="1" fontId="0" fillId="15" borderId="75" xfId="0" applyNumberFormat="1" applyFill="1" applyBorder="1" applyAlignment="1" applyProtection="1">
      <alignment horizontal="right" vertical="center"/>
      <protection locked="0"/>
    </xf>
    <xf numFmtId="169" fontId="0" fillId="5" borderId="140" xfId="0" applyNumberFormat="1" applyFill="1" applyBorder="1" applyAlignment="1">
      <alignment horizontal="right" vertical="center"/>
    </xf>
    <xf numFmtId="0" fontId="3" fillId="4" borderId="62" xfId="0" applyFont="1" applyFill="1" applyBorder="1" applyAlignment="1">
      <alignment horizontal="center"/>
    </xf>
    <xf numFmtId="169" fontId="0" fillId="2" borderId="24" xfId="0" applyNumberFormat="1" applyFill="1" applyBorder="1" applyAlignment="1" applyProtection="1">
      <alignment horizontal="right" vertical="center"/>
      <protection locked="0"/>
    </xf>
    <xf numFmtId="169" fontId="0" fillId="2" borderId="16" xfId="0" applyNumberFormat="1" applyFill="1" applyBorder="1" applyAlignment="1" applyProtection="1">
      <alignment horizontal="right" vertical="center"/>
      <protection locked="0"/>
    </xf>
    <xf numFmtId="169" fontId="0" fillId="2" borderId="17" xfId="0" applyNumberFormat="1" applyFill="1" applyBorder="1" applyAlignment="1" applyProtection="1">
      <alignment horizontal="right" vertical="center"/>
      <protection locked="0"/>
    </xf>
    <xf numFmtId="169" fontId="0" fillId="5" borderId="141" xfId="0" applyNumberFormat="1" applyFill="1" applyBorder="1" applyAlignment="1">
      <alignment horizontal="right" vertical="center"/>
    </xf>
    <xf numFmtId="169" fontId="0" fillId="5" borderId="23" xfId="0" applyNumberFormat="1" applyFill="1" applyBorder="1" applyAlignment="1">
      <alignment horizontal="right" vertical="center"/>
    </xf>
    <xf numFmtId="169" fontId="0" fillId="5" borderId="126" xfId="0" applyNumberFormat="1" applyFill="1" applyBorder="1" applyAlignment="1">
      <alignment horizontal="right" vertical="center"/>
    </xf>
    <xf numFmtId="169" fontId="0" fillId="2" borderId="73" xfId="0" applyNumberFormat="1" applyFill="1" applyBorder="1" applyAlignment="1" applyProtection="1">
      <alignment horizontal="right" vertical="center"/>
      <protection locked="0"/>
    </xf>
    <xf numFmtId="169" fontId="0" fillId="2" borderId="18" xfId="0" applyNumberFormat="1" applyFill="1" applyBorder="1" applyAlignment="1" applyProtection="1">
      <alignment horizontal="right" vertical="center"/>
      <protection locked="0"/>
    </xf>
    <xf numFmtId="169" fontId="0" fillId="2" borderId="19" xfId="0" applyNumberFormat="1" applyFill="1" applyBorder="1" applyAlignment="1" applyProtection="1">
      <alignment horizontal="right" vertical="center"/>
      <protection locked="0"/>
    </xf>
    <xf numFmtId="169" fontId="0" fillId="2" borderId="23" xfId="0" applyNumberFormat="1" applyFill="1" applyBorder="1" applyAlignment="1" applyProtection="1">
      <alignment horizontal="right" vertical="center"/>
      <protection locked="0"/>
    </xf>
    <xf numFmtId="169" fontId="0" fillId="2" borderId="20" xfId="0" applyNumberFormat="1" applyFill="1" applyBorder="1" applyAlignment="1" applyProtection="1">
      <alignment horizontal="right" vertical="center"/>
      <protection locked="0"/>
    </xf>
    <xf numFmtId="169" fontId="0" fillId="2" borderId="21" xfId="0" applyNumberFormat="1" applyFill="1" applyBorder="1" applyAlignment="1" applyProtection="1">
      <alignment horizontal="right" vertical="center"/>
      <protection locked="0"/>
    </xf>
    <xf numFmtId="169" fontId="0" fillId="5" borderId="143" xfId="0" applyNumberFormat="1" applyFill="1" applyBorder="1" applyAlignment="1">
      <alignment horizontal="right" vertical="center"/>
    </xf>
    <xf numFmtId="0" fontId="3" fillId="4" borderId="33" xfId="0" applyFont="1" applyFill="1" applyBorder="1" applyAlignment="1" applyProtection="1">
      <alignment horizontal="center"/>
    </xf>
    <xf numFmtId="9" fontId="0" fillId="0" borderId="23" xfId="0" applyNumberFormat="1" applyFill="1" applyBorder="1" applyAlignment="1" applyProtection="1">
      <alignment horizontal="center" vertical="center"/>
    </xf>
    <xf numFmtId="9" fontId="0" fillId="0" borderId="20" xfId="0" applyNumberFormat="1" applyFill="1" applyBorder="1" applyAlignment="1" applyProtection="1">
      <alignment horizontal="center" vertical="center"/>
    </xf>
    <xf numFmtId="9" fontId="0" fillId="0" borderId="21" xfId="0" applyNumberFormat="1" applyFill="1" applyBorder="1" applyAlignment="1" applyProtection="1">
      <alignment horizontal="center" vertical="center"/>
    </xf>
    <xf numFmtId="9" fontId="0" fillId="10" borderId="22" xfId="0" applyNumberFormat="1" applyFill="1" applyBorder="1" applyAlignment="1" applyProtection="1">
      <alignment horizontal="center" vertical="center"/>
    </xf>
    <xf numFmtId="9" fontId="0" fillId="10" borderId="18" xfId="0" applyNumberFormat="1" applyFill="1" applyBorder="1" applyAlignment="1" applyProtection="1">
      <alignment horizontal="center" vertical="center"/>
    </xf>
    <xf numFmtId="9" fontId="0" fillId="10" borderId="19" xfId="0" applyNumberFormat="1" applyFill="1" applyBorder="1" applyAlignment="1" applyProtection="1">
      <alignment horizontal="center" vertical="center"/>
    </xf>
    <xf numFmtId="9" fontId="0" fillId="10" borderId="23" xfId="0" applyNumberFormat="1" applyFill="1" applyBorder="1" applyAlignment="1" applyProtection="1">
      <alignment horizontal="center" vertical="center"/>
    </xf>
    <xf numFmtId="9" fontId="0" fillId="10" borderId="20" xfId="0" applyNumberFormat="1" applyFill="1" applyBorder="1" applyAlignment="1" applyProtection="1">
      <alignment horizontal="center" vertical="center"/>
    </xf>
    <xf numFmtId="9" fontId="0" fillId="10" borderId="21" xfId="0" applyNumberFormat="1" applyFill="1" applyBorder="1" applyAlignment="1" applyProtection="1">
      <alignment horizontal="center" vertical="center"/>
    </xf>
    <xf numFmtId="9" fontId="0" fillId="0" borderId="22" xfId="0" applyNumberFormat="1" applyFill="1" applyBorder="1" applyAlignment="1" applyProtection="1">
      <alignment horizontal="center" vertical="center"/>
    </xf>
    <xf numFmtId="9" fontId="0" fillId="0" borderId="18" xfId="0" applyNumberFormat="1" applyFill="1" applyBorder="1" applyAlignment="1" applyProtection="1">
      <alignment horizontal="center" vertical="center"/>
    </xf>
    <xf numFmtId="9" fontId="0" fillId="0" borderId="19" xfId="0" applyNumberFormat="1" applyFill="1" applyBorder="1" applyAlignment="1" applyProtection="1">
      <alignment horizontal="center" vertical="center"/>
    </xf>
    <xf numFmtId="0" fontId="4" fillId="0" borderId="107" xfId="0" applyFont="1" applyFill="1" applyBorder="1" applyAlignment="1" applyProtection="1">
      <alignment horizontal="left" vertical="center"/>
    </xf>
    <xf numFmtId="0" fontId="4" fillId="0" borderId="104" xfId="0" applyFont="1" applyFill="1" applyBorder="1" applyAlignment="1" applyProtection="1">
      <alignment horizontal="left" vertical="center"/>
    </xf>
    <xf numFmtId="0" fontId="3" fillId="4" borderId="105" xfId="0" applyFont="1" applyFill="1" applyBorder="1" applyAlignment="1" applyProtection="1">
      <alignment horizontal="center" vertical="center"/>
    </xf>
    <xf numFmtId="0" fontId="4" fillId="0" borderId="110" xfId="0" applyFont="1" applyFill="1" applyBorder="1" applyAlignment="1" applyProtection="1">
      <alignment horizontal="left" vertical="center"/>
    </xf>
    <xf numFmtId="0" fontId="4" fillId="5" borderId="111" xfId="0" applyFont="1" applyFill="1" applyBorder="1" applyAlignment="1" applyProtection="1">
      <alignment horizontal="left" vertical="center"/>
    </xf>
    <xf numFmtId="0" fontId="4" fillId="5" borderId="54" xfId="0" applyFont="1" applyFill="1" applyBorder="1" applyAlignment="1" applyProtection="1">
      <alignment horizontal="left" vertical="center"/>
    </xf>
    <xf numFmtId="0" fontId="3" fillId="4" borderId="5" xfId="0" applyFont="1" applyFill="1" applyBorder="1" applyAlignment="1" applyProtection="1">
      <alignment horizontal="center" vertical="center"/>
    </xf>
    <xf numFmtId="0" fontId="4" fillId="0" borderId="109" xfId="0" applyFont="1" applyFill="1" applyBorder="1" applyAlignment="1" applyProtection="1">
      <alignment horizontal="left" vertical="center"/>
    </xf>
    <xf numFmtId="0" fontId="3" fillId="4" borderId="116" xfId="0" applyFont="1" applyFill="1" applyBorder="1" applyAlignment="1">
      <alignment horizontal="center" vertical="center"/>
    </xf>
    <xf numFmtId="0" fontId="3" fillId="4" borderId="144" xfId="0" applyFont="1" applyFill="1" applyBorder="1" applyAlignment="1">
      <alignment horizontal="center" vertical="center"/>
    </xf>
    <xf numFmtId="169" fontId="0" fillId="5" borderId="74" xfId="0" applyNumberFormat="1" applyFill="1" applyBorder="1" applyAlignment="1">
      <alignment horizontal="right" vertical="center"/>
    </xf>
    <xf numFmtId="169" fontId="0" fillId="5" borderId="75" xfId="0" applyNumberFormat="1" applyFill="1" applyBorder="1" applyAlignment="1">
      <alignment horizontal="right" vertical="center"/>
    </xf>
    <xf numFmtId="169" fontId="0" fillId="5" borderId="24" xfId="0" applyNumberFormat="1" applyFill="1" applyBorder="1" applyAlignment="1">
      <alignment horizontal="right" vertical="center"/>
    </xf>
    <xf numFmtId="169" fontId="0" fillId="5" borderId="16" xfId="0" applyNumberFormat="1" applyFill="1" applyBorder="1" applyAlignment="1">
      <alignment horizontal="right" vertical="center"/>
    </xf>
    <xf numFmtId="169" fontId="0" fillId="5" borderId="17" xfId="0" applyNumberFormat="1" applyFill="1" applyBorder="1" applyAlignment="1">
      <alignment horizontal="right" vertical="center"/>
    </xf>
    <xf numFmtId="169" fontId="0" fillId="5" borderId="20" xfId="0" applyNumberFormat="1" applyFill="1" applyBorder="1" applyAlignment="1">
      <alignment horizontal="right" vertical="center"/>
    </xf>
    <xf numFmtId="169" fontId="0" fillId="5" borderId="21" xfId="0" applyNumberFormat="1" applyFill="1" applyBorder="1" applyAlignment="1">
      <alignment horizontal="right" vertical="center"/>
    </xf>
    <xf numFmtId="169" fontId="0" fillId="0" borderId="22" xfId="0" applyNumberFormat="1" applyFill="1" applyBorder="1" applyAlignment="1">
      <alignment horizontal="right" vertical="center"/>
    </xf>
    <xf numFmtId="169" fontId="0" fillId="0" borderId="18" xfId="0" applyNumberFormat="1" applyFill="1" applyBorder="1" applyAlignment="1">
      <alignment horizontal="right" vertical="center"/>
    </xf>
    <xf numFmtId="169" fontId="0" fillId="0" borderId="19" xfId="0" applyNumberFormat="1" applyFill="1" applyBorder="1" applyAlignment="1">
      <alignment horizontal="right" vertical="center"/>
    </xf>
    <xf numFmtId="170" fontId="0" fillId="5" borderId="140" xfId="0" applyNumberFormat="1" applyFill="1" applyBorder="1" applyAlignment="1">
      <alignment horizontal="right" vertical="center"/>
    </xf>
    <xf numFmtId="170" fontId="0" fillId="5" borderId="74" xfId="0" applyNumberFormat="1" applyFill="1" applyBorder="1" applyAlignment="1">
      <alignment horizontal="right" vertical="center"/>
    </xf>
    <xf numFmtId="170" fontId="0" fillId="5" borderId="75" xfId="0" applyNumberFormat="1" applyFill="1" applyBorder="1" applyAlignment="1">
      <alignment horizontal="right" vertical="center"/>
    </xf>
    <xf numFmtId="170" fontId="0" fillId="5" borderId="24" xfId="0" applyNumberFormat="1" applyFill="1" applyBorder="1" applyAlignment="1">
      <alignment horizontal="right" vertical="center"/>
    </xf>
    <xf numFmtId="170" fontId="0" fillId="5" borderId="16" xfId="0" applyNumberFormat="1" applyFill="1" applyBorder="1" applyAlignment="1">
      <alignment horizontal="right" vertical="center"/>
    </xf>
    <xf numFmtId="170" fontId="0" fillId="5" borderId="17" xfId="0" applyNumberFormat="1" applyFill="1" applyBorder="1" applyAlignment="1">
      <alignment horizontal="right" vertical="center"/>
    </xf>
    <xf numFmtId="166" fontId="0" fillId="5" borderId="2" xfId="0" applyNumberFormat="1" applyFill="1" applyBorder="1" applyProtection="1">
      <protection locked="0"/>
    </xf>
    <xf numFmtId="9" fontId="7" fillId="5" borderId="3" xfId="0" applyNumberFormat="1" applyFont="1" applyFill="1" applyBorder="1" applyAlignment="1">
      <alignment horizontal="center"/>
    </xf>
    <xf numFmtId="165" fontId="0" fillId="13" borderId="2" xfId="0" applyNumberFormat="1" applyFill="1" applyBorder="1" applyAlignment="1"/>
    <xf numFmtId="4" fontId="0" fillId="13" borderId="2" xfId="0" applyNumberFormat="1" applyFill="1" applyBorder="1" applyAlignment="1"/>
    <xf numFmtId="0" fontId="0" fillId="5" borderId="54" xfId="0" applyFill="1" applyBorder="1" applyAlignment="1" applyProtection="1">
      <alignment horizontal="right"/>
    </xf>
    <xf numFmtId="0" fontId="41" fillId="5" borderId="0" xfId="0" applyFont="1" applyFill="1"/>
    <xf numFmtId="0" fontId="0" fillId="5" borderId="54" xfId="0" applyFill="1" applyBorder="1" applyAlignment="1">
      <alignment horizontal="right"/>
    </xf>
    <xf numFmtId="0" fontId="25" fillId="5" borderId="61" xfId="3" applyFont="1" applyFill="1" applyBorder="1" applyAlignment="1">
      <alignment horizontal="left" wrapText="1"/>
    </xf>
    <xf numFmtId="0" fontId="25" fillId="5" borderId="88" xfId="3" applyFont="1" applyFill="1" applyBorder="1" applyAlignment="1">
      <alignment horizontal="left" wrapText="1"/>
    </xf>
    <xf numFmtId="0" fontId="25" fillId="5" borderId="91" xfId="3" applyFont="1" applyFill="1" applyBorder="1" applyAlignment="1">
      <alignment horizontal="left" wrapText="1"/>
    </xf>
    <xf numFmtId="0" fontId="35" fillId="5" borderId="98" xfId="3" applyFont="1" applyFill="1" applyBorder="1" applyAlignment="1">
      <alignment horizontal="left" wrapText="1"/>
    </xf>
    <xf numFmtId="0" fontId="35" fillId="5" borderId="0" xfId="3" applyFont="1" applyFill="1" applyBorder="1" applyAlignment="1">
      <alignment horizontal="left" wrapText="1"/>
    </xf>
    <xf numFmtId="0" fontId="35" fillId="5" borderId="95" xfId="3" applyFont="1" applyFill="1" applyBorder="1" applyAlignment="1">
      <alignment horizontal="left" wrapText="1"/>
    </xf>
    <xf numFmtId="0" fontId="35" fillId="5" borderId="109" xfId="3" applyFont="1" applyFill="1" applyBorder="1" applyAlignment="1">
      <alignment horizontal="left" wrapText="1"/>
    </xf>
    <xf numFmtId="0" fontId="35" fillId="5" borderId="51" xfId="3" applyFont="1" applyFill="1" applyBorder="1" applyAlignment="1">
      <alignment horizontal="left" wrapText="1"/>
    </xf>
    <xf numFmtId="0" fontId="35" fillId="5" borderId="97" xfId="3" applyFont="1" applyFill="1" applyBorder="1" applyAlignment="1">
      <alignment horizontal="left" wrapText="1"/>
    </xf>
    <xf numFmtId="0" fontId="24" fillId="5" borderId="109" xfId="3" applyFont="1" applyFill="1" applyBorder="1" applyAlignment="1">
      <alignment horizontal="left" wrapText="1"/>
    </xf>
    <xf numFmtId="0" fontId="24" fillId="5" borderId="51" xfId="3" applyFont="1" applyFill="1" applyBorder="1" applyAlignment="1">
      <alignment horizontal="left" wrapText="1"/>
    </xf>
    <xf numFmtId="0" fontId="24" fillId="5" borderId="97" xfId="3" applyFont="1" applyFill="1" applyBorder="1" applyAlignment="1">
      <alignment horizontal="left" wrapText="1"/>
    </xf>
    <xf numFmtId="0" fontId="25" fillId="5" borderId="98" xfId="3" applyFont="1" applyFill="1" applyBorder="1" applyAlignment="1">
      <alignment horizontal="left" wrapText="1"/>
    </xf>
    <xf numFmtId="0" fontId="25" fillId="5" borderId="0" xfId="3" applyFont="1" applyFill="1" applyBorder="1" applyAlignment="1">
      <alignment horizontal="left" wrapText="1"/>
    </xf>
    <xf numFmtId="0" fontId="25" fillId="5" borderId="95" xfId="3" applyFont="1" applyFill="1" applyBorder="1" applyAlignment="1">
      <alignment horizontal="left" wrapText="1"/>
    </xf>
    <xf numFmtId="0" fontId="24" fillId="5" borderId="98" xfId="3" applyFont="1" applyFill="1" applyBorder="1" applyAlignment="1">
      <alignment horizontal="left" wrapText="1"/>
    </xf>
    <xf numFmtId="0" fontId="24" fillId="5" borderId="0" xfId="3" applyFont="1" applyFill="1" applyBorder="1" applyAlignment="1">
      <alignment horizontal="left" wrapText="1"/>
    </xf>
    <xf numFmtId="0" fontId="24" fillId="5" borderId="95" xfId="3" applyFont="1" applyFill="1" applyBorder="1" applyAlignment="1">
      <alignment horizontal="left" wrapText="1"/>
    </xf>
    <xf numFmtId="0" fontId="32" fillId="0" borderId="0" xfId="3" applyFont="1" applyFill="1" applyBorder="1" applyAlignment="1">
      <alignment horizontal="left" vertical="top" wrapText="1"/>
    </xf>
    <xf numFmtId="0" fontId="30" fillId="0" borderId="0" xfId="3" applyFont="1" applyFill="1" applyBorder="1" applyAlignment="1">
      <alignment horizontal="left" vertical="top" wrapText="1"/>
    </xf>
    <xf numFmtId="0" fontId="34" fillId="5" borderId="98" xfId="4" applyFill="1" applyBorder="1" applyAlignment="1" applyProtection="1">
      <alignment horizontal="left" wrapText="1"/>
    </xf>
    <xf numFmtId="0" fontId="34" fillId="5" borderId="0" xfId="4" applyFill="1" applyBorder="1" applyAlignment="1" applyProtection="1">
      <alignment horizontal="left" wrapText="1"/>
    </xf>
    <xf numFmtId="0" fontId="34" fillId="5" borderId="95" xfId="4" applyFill="1" applyBorder="1" applyAlignment="1" applyProtection="1">
      <alignment horizontal="left" wrapText="1"/>
    </xf>
    <xf numFmtId="0" fontId="32" fillId="0" borderId="0" xfId="3" applyFont="1" applyFill="1" applyBorder="1" applyAlignment="1">
      <alignment vertical="distributed" wrapText="1"/>
    </xf>
    <xf numFmtId="0" fontId="27" fillId="5" borderId="88" xfId="3" applyFont="1" applyFill="1" applyBorder="1" applyAlignment="1">
      <alignment horizontal="center" wrapText="1"/>
    </xf>
    <xf numFmtId="14" fontId="24" fillId="5" borderId="0" xfId="3" applyNumberFormat="1" applyFont="1" applyFill="1" applyBorder="1" applyAlignment="1">
      <alignment horizontal="left" wrapText="1"/>
    </xf>
    <xf numFmtId="14" fontId="24" fillId="5" borderId="0" xfId="3" applyNumberFormat="1" applyFont="1" applyFill="1" applyBorder="1" applyAlignment="1">
      <alignment horizontal="center" wrapText="1"/>
    </xf>
    <xf numFmtId="0" fontId="27" fillId="5" borderId="98" xfId="3" applyFont="1" applyFill="1" applyBorder="1" applyAlignment="1">
      <alignment wrapText="1"/>
    </xf>
    <xf numFmtId="0" fontId="27" fillId="5" borderId="0" xfId="3" applyFont="1" applyFill="1" applyBorder="1" applyAlignment="1">
      <alignment wrapText="1"/>
    </xf>
    <xf numFmtId="0" fontId="27" fillId="5" borderId="95" xfId="3" applyFont="1" applyFill="1" applyBorder="1" applyAlignment="1">
      <alignment wrapText="1"/>
    </xf>
    <xf numFmtId="0" fontId="27" fillId="5" borderId="0" xfId="3" applyFont="1" applyFill="1" applyBorder="1" applyAlignment="1">
      <alignment horizontal="center" wrapText="1"/>
    </xf>
    <xf numFmtId="0" fontId="25" fillId="5" borderId="61" xfId="3" applyFont="1" applyFill="1" applyBorder="1" applyAlignment="1">
      <alignment horizontal="left"/>
    </xf>
    <xf numFmtId="0" fontId="25" fillId="5" borderId="88" xfId="3" applyFont="1" applyFill="1" applyBorder="1" applyAlignment="1">
      <alignment horizontal="left"/>
    </xf>
    <xf numFmtId="0" fontId="25" fillId="5" borderId="91" xfId="3" applyFont="1" applyFill="1" applyBorder="1" applyAlignment="1">
      <alignment horizontal="left"/>
    </xf>
    <xf numFmtId="0" fontId="24" fillId="5" borderId="116" xfId="3" applyFont="1" applyFill="1" applyBorder="1" applyAlignment="1">
      <alignment horizontal="center"/>
    </xf>
    <xf numFmtId="0" fontId="24" fillId="5" borderId="51" xfId="3" applyFont="1" applyFill="1" applyBorder="1" applyAlignment="1">
      <alignment horizontal="center"/>
    </xf>
    <xf numFmtId="0" fontId="24" fillId="5" borderId="0" xfId="3" applyFont="1" applyFill="1" applyBorder="1" applyAlignment="1">
      <alignment horizontal="left"/>
    </xf>
    <xf numFmtId="0" fontId="27" fillId="5" borderId="52" xfId="3" applyFont="1" applyFill="1" applyBorder="1" applyAlignment="1">
      <alignment horizontal="left"/>
    </xf>
    <xf numFmtId="0" fontId="28" fillId="5" borderId="55" xfId="3" applyFont="1" applyFill="1" applyBorder="1" applyAlignment="1">
      <alignment horizontal="left" vertical="top" wrapText="1"/>
    </xf>
    <xf numFmtId="0" fontId="29" fillId="5" borderId="55" xfId="3" applyFont="1" applyFill="1" applyBorder="1" applyAlignment="1">
      <alignment horizontal="left" vertical="top" wrapText="1"/>
    </xf>
    <xf numFmtId="0" fontId="29" fillId="5" borderId="114" xfId="3" applyFont="1" applyFill="1" applyBorder="1" applyAlignment="1">
      <alignment horizontal="left" vertical="top" wrapText="1"/>
    </xf>
    <xf numFmtId="0" fontId="25" fillId="5" borderId="58" xfId="3" applyFont="1" applyFill="1" applyBorder="1" applyAlignment="1">
      <alignment horizontal="left"/>
    </xf>
    <xf numFmtId="0" fontId="24" fillId="5" borderId="6" xfId="3" applyFont="1" applyFill="1" applyBorder="1" applyAlignment="1">
      <alignment horizontal="left"/>
    </xf>
    <xf numFmtId="0" fontId="7" fillId="5" borderId="57" xfId="0" applyFont="1" applyFill="1" applyBorder="1" applyAlignment="1">
      <alignment vertical="top" wrapText="1"/>
    </xf>
    <xf numFmtId="0" fontId="0" fillId="0" borderId="58" xfId="0" applyBorder="1" applyAlignment="1">
      <alignment vertical="top" wrapText="1"/>
    </xf>
    <xf numFmtId="0" fontId="0" fillId="0" borderId="59" xfId="0" applyBorder="1" applyAlignment="1">
      <alignment vertical="top" wrapText="1"/>
    </xf>
    <xf numFmtId="0" fontId="0" fillId="0" borderId="6" xfId="0" applyBorder="1" applyAlignment="1">
      <alignment vertical="top" wrapText="1"/>
    </xf>
    <xf numFmtId="0" fontId="0" fillId="0" borderId="0" xfId="0" applyBorder="1" applyAlignment="1">
      <alignment vertical="top" wrapText="1"/>
    </xf>
    <xf numFmtId="0" fontId="0" fillId="0" borderId="47" xfId="0" applyBorder="1" applyAlignment="1">
      <alignment vertical="top" wrapText="1"/>
    </xf>
    <xf numFmtId="0" fontId="0" fillId="0" borderId="50" xfId="0" applyBorder="1" applyAlignment="1">
      <alignment vertical="top" wrapText="1"/>
    </xf>
    <xf numFmtId="0" fontId="0" fillId="0" borderId="55" xfId="0" applyBorder="1" applyAlignment="1">
      <alignment vertical="top" wrapText="1"/>
    </xf>
    <xf numFmtId="0" fontId="0" fillId="0" borderId="56" xfId="0" applyBorder="1" applyAlignment="1">
      <alignment vertical="top" wrapText="1"/>
    </xf>
    <xf numFmtId="0" fontId="1" fillId="5" borderId="31" xfId="0" applyFont="1" applyFill="1" applyBorder="1" applyAlignment="1" applyProtection="1">
      <alignment horizontal="center" wrapText="1"/>
    </xf>
    <xf numFmtId="0" fontId="0" fillId="0" borderId="11" xfId="0" applyBorder="1" applyAlignment="1" applyProtection="1">
      <alignment horizontal="center" wrapText="1"/>
    </xf>
    <xf numFmtId="0" fontId="1" fillId="5" borderId="46" xfId="0" applyFont="1" applyFill="1" applyBorder="1" applyAlignment="1" applyProtection="1">
      <alignment horizontal="center" wrapText="1"/>
    </xf>
    <xf numFmtId="0" fontId="0" fillId="0" borderId="102" xfId="0" applyBorder="1" applyAlignment="1" applyProtection="1">
      <alignment horizontal="center" wrapText="1"/>
    </xf>
    <xf numFmtId="0" fontId="0" fillId="0" borderId="6" xfId="0" applyBorder="1" applyAlignment="1" applyProtection="1">
      <alignment horizontal="center" wrapText="1"/>
    </xf>
    <xf numFmtId="0" fontId="0" fillId="0" borderId="47" xfId="0" applyBorder="1" applyAlignment="1" applyProtection="1">
      <alignment horizontal="center" wrapText="1"/>
    </xf>
    <xf numFmtId="0" fontId="1" fillId="5" borderId="39" xfId="0" applyFont="1" applyFill="1" applyBorder="1" applyAlignment="1" applyProtection="1">
      <alignment horizontal="center" wrapText="1"/>
    </xf>
    <xf numFmtId="0" fontId="0" fillId="0" borderId="4" xfId="0" applyBorder="1" applyAlignment="1" applyProtection="1">
      <alignment horizontal="center" wrapText="1"/>
    </xf>
    <xf numFmtId="0" fontId="1" fillId="3" borderId="39" xfId="0" applyFont="1" applyFill="1" applyBorder="1" applyAlignment="1" applyProtection="1">
      <alignment horizontal="center" wrapText="1"/>
    </xf>
    <xf numFmtId="0" fontId="0" fillId="5" borderId="57" xfId="0" applyFill="1" applyBorder="1" applyAlignment="1" applyProtection="1">
      <alignment horizontal="left" wrapText="1"/>
    </xf>
    <xf numFmtId="0" fontId="0" fillId="0" borderId="59" xfId="0" applyBorder="1" applyAlignment="1" applyProtection="1">
      <alignment horizontal="left" wrapText="1"/>
    </xf>
    <xf numFmtId="0" fontId="1" fillId="5" borderId="40" xfId="0" applyFont="1" applyFill="1" applyBorder="1" applyAlignment="1" applyProtection="1">
      <alignment horizontal="center" wrapText="1"/>
    </xf>
    <xf numFmtId="0" fontId="0" fillId="0" borderId="112" xfId="0" applyBorder="1" applyAlignment="1" applyProtection="1">
      <alignment horizontal="center" wrapText="1"/>
    </xf>
    <xf numFmtId="0" fontId="0" fillId="5" borderId="48" xfId="0" applyFill="1" applyBorder="1" applyAlignment="1" applyProtection="1">
      <alignment horizontal="center" wrapText="1"/>
    </xf>
    <xf numFmtId="0" fontId="0" fillId="0" borderId="103" xfId="0" applyBorder="1" applyAlignment="1" applyProtection="1">
      <alignment horizontal="center" wrapText="1"/>
    </xf>
    <xf numFmtId="0" fontId="0" fillId="5" borderId="105" xfId="0" applyFill="1" applyBorder="1" applyAlignment="1" applyProtection="1">
      <alignment horizontal="left" wrapText="1"/>
    </xf>
    <xf numFmtId="0" fontId="0" fillId="0" borderId="104" xfId="0" applyBorder="1" applyAlignment="1" applyProtection="1">
      <alignment horizontal="left" wrapText="1"/>
    </xf>
    <xf numFmtId="0" fontId="0" fillId="5" borderId="6" xfId="0" applyFill="1" applyBorder="1" applyAlignment="1" applyProtection="1">
      <alignment horizontal="left" wrapText="1"/>
    </xf>
    <xf numFmtId="0" fontId="0" fillId="0" borderId="47" xfId="0" applyBorder="1" applyAlignment="1" applyProtection="1">
      <alignment horizontal="left" wrapText="1"/>
    </xf>
    <xf numFmtId="0" fontId="0" fillId="5" borderId="50" xfId="0" applyFill="1" applyBorder="1" applyAlignment="1" applyProtection="1">
      <alignment horizontal="left" wrapText="1"/>
    </xf>
    <xf numFmtId="0" fontId="0" fillId="0" borderId="56" xfId="0" applyBorder="1" applyAlignment="1" applyProtection="1">
      <alignment horizontal="left" wrapText="1"/>
    </xf>
    <xf numFmtId="0" fontId="0" fillId="5" borderId="5" xfId="0" applyFill="1" applyBorder="1" applyAlignment="1" applyProtection="1">
      <alignment horizontal="left" wrapText="1"/>
    </xf>
    <xf numFmtId="0" fontId="0" fillId="0" borderId="52" xfId="0" applyBorder="1" applyAlignment="1" applyProtection="1">
      <alignment horizontal="left" wrapText="1"/>
    </xf>
    <xf numFmtId="0" fontId="0" fillId="0" borderId="52" xfId="0" applyBorder="1" applyAlignment="1" applyProtection="1">
      <alignment wrapText="1"/>
    </xf>
    <xf numFmtId="0" fontId="0" fillId="0" borderId="54" xfId="0" applyBorder="1" applyAlignment="1" applyProtection="1">
      <alignment wrapText="1"/>
    </xf>
    <xf numFmtId="0" fontId="0" fillId="5" borderId="32" xfId="0" applyFill="1" applyBorder="1" applyAlignment="1" applyProtection="1">
      <alignment horizontal="left" wrapText="1"/>
    </xf>
    <xf numFmtId="0" fontId="0" fillId="0" borderId="53" xfId="0" applyBorder="1" applyAlignment="1" applyProtection="1">
      <alignment horizontal="left" wrapText="1"/>
    </xf>
    <xf numFmtId="0" fontId="0" fillId="13" borderId="5" xfId="0" applyFill="1" applyBorder="1" applyAlignment="1" applyProtection="1">
      <alignment horizontal="left" wrapText="1"/>
    </xf>
    <xf numFmtId="0" fontId="0" fillId="13" borderId="52" xfId="0" applyFill="1" applyBorder="1" applyAlignment="1" applyProtection="1">
      <alignment horizontal="left" wrapText="1"/>
    </xf>
    <xf numFmtId="9" fontId="14" fillId="10" borderId="135" xfId="0" applyNumberFormat="1" applyFont="1" applyFill="1" applyBorder="1" applyAlignment="1" applyProtection="1">
      <alignment horizontal="right" vertical="center"/>
    </xf>
    <xf numFmtId="9" fontId="14" fillId="10" borderId="136" xfId="0" applyNumberFormat="1" applyFont="1" applyFill="1" applyBorder="1" applyAlignment="1" applyProtection="1">
      <alignment horizontal="right" vertical="center"/>
    </xf>
    <xf numFmtId="0" fontId="1" fillId="3" borderId="37" xfId="0" applyFont="1" applyFill="1" applyBorder="1" applyAlignment="1" applyProtection="1">
      <alignment horizontal="center" vertical="center"/>
    </xf>
    <xf numFmtId="0" fontId="1" fillId="3" borderId="38" xfId="0" applyFont="1" applyFill="1" applyBorder="1" applyAlignment="1" applyProtection="1">
      <alignment horizontal="center" vertical="center"/>
    </xf>
    <xf numFmtId="0" fontId="4" fillId="0" borderId="108" xfId="0" applyFont="1" applyFill="1" applyBorder="1" applyAlignment="1" applyProtection="1">
      <alignment horizontal="left" vertical="center" wrapText="1"/>
    </xf>
    <xf numFmtId="0" fontId="0" fillId="0" borderId="59" xfId="0" applyBorder="1" applyAlignment="1" applyProtection="1">
      <alignment horizontal="left" vertical="center" wrapText="1"/>
    </xf>
    <xf numFmtId="0" fontId="4" fillId="0" borderId="142" xfId="0" applyFont="1" applyFill="1" applyBorder="1" applyAlignment="1" applyProtection="1">
      <alignment horizontal="left" vertical="center" wrapText="1"/>
    </xf>
    <xf numFmtId="0" fontId="0" fillId="0" borderId="56" xfId="0" applyBorder="1" applyAlignment="1" applyProtection="1">
      <alignment horizontal="left" vertical="center" wrapText="1"/>
    </xf>
    <xf numFmtId="1" fontId="4" fillId="0" borderId="98" xfId="0" applyNumberFormat="1" applyFont="1" applyFill="1" applyBorder="1" applyAlignment="1" applyProtection="1">
      <alignment horizontal="left" vertical="center" wrapText="1"/>
    </xf>
    <xf numFmtId="0" fontId="0" fillId="0" borderId="47" xfId="0" applyBorder="1" applyAlignment="1" applyProtection="1">
      <alignment horizontal="left" vertical="center" wrapText="1"/>
    </xf>
    <xf numFmtId="1" fontId="4" fillId="0" borderId="109" xfId="0" applyNumberFormat="1" applyFont="1" applyFill="1" applyBorder="1" applyAlignment="1" applyProtection="1">
      <alignment horizontal="left" vertical="center" wrapText="1"/>
    </xf>
    <xf numFmtId="0" fontId="0" fillId="0" borderId="110" xfId="0" applyBorder="1" applyAlignment="1" applyProtection="1">
      <alignment horizontal="left" vertical="center" wrapText="1"/>
    </xf>
    <xf numFmtId="0" fontId="1" fillId="3" borderId="61" xfId="0" applyFont="1" applyFill="1" applyBorder="1" applyAlignment="1" applyProtection="1">
      <alignment vertical="center"/>
    </xf>
    <xf numFmtId="0" fontId="0" fillId="0" borderId="102" xfId="0" applyBorder="1" applyAlignment="1" applyProtection="1">
      <alignment vertical="center"/>
    </xf>
    <xf numFmtId="0" fontId="1" fillId="3" borderId="67" xfId="0" applyFont="1" applyFill="1" applyBorder="1" applyAlignment="1" applyProtection="1">
      <alignment vertical="center"/>
    </xf>
    <xf numFmtId="0" fontId="0" fillId="0" borderId="103" xfId="0" applyBorder="1" applyAlignment="1" applyProtection="1">
      <alignment vertical="center"/>
    </xf>
    <xf numFmtId="0" fontId="4" fillId="3" borderId="46" xfId="0" applyFont="1" applyFill="1" applyBorder="1" applyAlignment="1" applyProtection="1">
      <alignment horizontal="center" vertical="center"/>
    </xf>
    <xf numFmtId="0" fontId="4" fillId="3" borderId="48" xfId="0" applyFont="1" applyFill="1" applyBorder="1" applyAlignment="1" applyProtection="1">
      <alignment horizontal="center" vertical="center"/>
    </xf>
    <xf numFmtId="0" fontId="1" fillId="3" borderId="68" xfId="0" applyFont="1" applyFill="1" applyBorder="1" applyAlignment="1" applyProtection="1">
      <alignment horizontal="center"/>
    </xf>
    <xf numFmtId="0" fontId="1" fillId="3" borderId="7" xfId="0" applyFont="1" applyFill="1" applyBorder="1" applyAlignment="1" applyProtection="1">
      <alignment horizontal="center"/>
    </xf>
    <xf numFmtId="0" fontId="1" fillId="3" borderId="8" xfId="0" applyFont="1" applyFill="1" applyBorder="1" applyAlignment="1" applyProtection="1">
      <alignment horizontal="center"/>
    </xf>
    <xf numFmtId="9" fontId="14" fillId="10" borderId="2" xfId="0" applyNumberFormat="1" applyFont="1" applyFill="1" applyBorder="1" applyAlignment="1" applyProtection="1">
      <alignment horizontal="right" vertical="center"/>
    </xf>
    <xf numFmtId="9" fontId="14" fillId="10" borderId="26" xfId="0" applyNumberFormat="1" applyFont="1" applyFill="1" applyBorder="1" applyAlignment="1" applyProtection="1">
      <alignment horizontal="right" vertical="center"/>
    </xf>
    <xf numFmtId="0" fontId="0" fillId="5" borderId="106" xfId="0" applyFill="1" applyBorder="1" applyAlignment="1" applyProtection="1">
      <alignment wrapText="1"/>
    </xf>
    <xf numFmtId="0" fontId="0" fillId="0" borderId="7" xfId="0" applyBorder="1" applyAlignment="1" applyProtection="1">
      <alignment wrapText="1"/>
    </xf>
    <xf numFmtId="0" fontId="0" fillId="0" borderId="117" xfId="0" applyBorder="1" applyAlignment="1" applyProtection="1">
      <alignment wrapText="1"/>
    </xf>
    <xf numFmtId="9" fontId="14" fillId="10" borderId="45" xfId="0" applyNumberFormat="1" applyFont="1" applyFill="1" applyBorder="1" applyAlignment="1" applyProtection="1">
      <alignment horizontal="right" vertical="center"/>
    </xf>
    <xf numFmtId="9" fontId="14" fillId="10" borderId="138" xfId="0" applyNumberFormat="1" applyFont="1" applyFill="1" applyBorder="1" applyAlignment="1" applyProtection="1">
      <alignment horizontal="right" vertical="center"/>
    </xf>
    <xf numFmtId="0" fontId="0" fillId="5" borderId="5" xfId="0" applyFill="1" applyBorder="1" applyAlignment="1" applyProtection="1">
      <alignment wrapText="1"/>
    </xf>
    <xf numFmtId="0" fontId="0" fillId="5" borderId="32" xfId="0" applyFill="1" applyBorder="1" applyAlignment="1" applyProtection="1">
      <alignment wrapText="1"/>
    </xf>
    <xf numFmtId="0" fontId="0" fillId="0" borderId="53" xfId="0" applyBorder="1" applyAlignment="1" applyProtection="1">
      <alignment wrapText="1"/>
    </xf>
    <xf numFmtId="0" fontId="4" fillId="0" borderId="107" xfId="0" applyFont="1" applyFill="1" applyBorder="1" applyAlignment="1" applyProtection="1">
      <alignment vertical="center" wrapText="1"/>
    </xf>
    <xf numFmtId="0" fontId="4" fillId="0" borderId="104" xfId="0" applyFont="1" applyFill="1" applyBorder="1" applyAlignment="1" applyProtection="1">
      <alignment vertical="center" wrapText="1"/>
    </xf>
    <xf numFmtId="0" fontId="4" fillId="0" borderId="98" xfId="0" applyFont="1" applyFill="1" applyBorder="1" applyAlignment="1" applyProtection="1">
      <alignment vertical="center" wrapText="1"/>
    </xf>
    <xf numFmtId="0" fontId="4" fillId="0" borderId="47" xfId="0" applyFont="1" applyFill="1" applyBorder="1" applyAlignment="1" applyProtection="1">
      <alignment vertical="center" wrapText="1"/>
    </xf>
    <xf numFmtId="0" fontId="4" fillId="0" borderId="107" xfId="0" applyFont="1" applyFill="1" applyBorder="1" applyAlignment="1" applyProtection="1">
      <alignment horizontal="left" vertical="center" wrapText="1"/>
    </xf>
    <xf numFmtId="0" fontId="4" fillId="0" borderId="104" xfId="0" applyFont="1" applyFill="1" applyBorder="1" applyAlignment="1" applyProtection="1">
      <alignment horizontal="left" vertical="center" wrapText="1"/>
    </xf>
    <xf numFmtId="0" fontId="4" fillId="0" borderId="98" xfId="0" applyFont="1" applyFill="1" applyBorder="1" applyAlignment="1" applyProtection="1">
      <alignment horizontal="left" vertical="center" wrapText="1"/>
    </xf>
    <xf numFmtId="0" fontId="4" fillId="0" borderId="47" xfId="0" applyFont="1" applyFill="1" applyBorder="1" applyAlignment="1" applyProtection="1">
      <alignment horizontal="left" vertical="center" wrapText="1"/>
    </xf>
    <xf numFmtId="0" fontId="4" fillId="0" borderId="109" xfId="0" applyFont="1" applyFill="1" applyBorder="1" applyAlignment="1" applyProtection="1">
      <alignment horizontal="left" vertical="center" wrapText="1"/>
    </xf>
    <xf numFmtId="0" fontId="4" fillId="0" borderId="110" xfId="0" applyFont="1" applyFill="1" applyBorder="1" applyAlignment="1" applyProtection="1">
      <alignment horizontal="left" vertical="center" wrapText="1"/>
    </xf>
    <xf numFmtId="0" fontId="1" fillId="5" borderId="31" xfId="0" applyFont="1" applyFill="1" applyBorder="1" applyAlignment="1">
      <alignment horizontal="center" wrapText="1"/>
    </xf>
    <xf numFmtId="0" fontId="0" fillId="0" borderId="11" xfId="0" applyBorder="1" applyAlignment="1">
      <alignment horizontal="center" wrapText="1"/>
    </xf>
    <xf numFmtId="0" fontId="1" fillId="5" borderId="46" xfId="0" applyFont="1" applyFill="1" applyBorder="1" applyAlignment="1">
      <alignment horizontal="center" wrapText="1"/>
    </xf>
    <xf numFmtId="0" fontId="0" fillId="0" borderId="102" xfId="0" applyBorder="1" applyAlignment="1">
      <alignment horizontal="center" wrapText="1"/>
    </xf>
    <xf numFmtId="0" fontId="0" fillId="0" borderId="6" xfId="0" applyBorder="1" applyAlignment="1">
      <alignment horizontal="center" wrapText="1"/>
    </xf>
    <xf numFmtId="0" fontId="0" fillId="0" borderId="47" xfId="0" applyBorder="1" applyAlignment="1">
      <alignment horizontal="center" wrapText="1"/>
    </xf>
    <xf numFmtId="0" fontId="1" fillId="3" borderId="39" xfId="0" applyFont="1" applyFill="1" applyBorder="1" applyAlignment="1">
      <alignment horizontal="center" wrapText="1"/>
    </xf>
    <xf numFmtId="0" fontId="0" fillId="0" borderId="4" xfId="0" applyBorder="1" applyAlignment="1">
      <alignment horizontal="center" wrapText="1"/>
    </xf>
    <xf numFmtId="0" fontId="1" fillId="3" borderId="68" xfId="0" applyFont="1" applyFill="1" applyBorder="1" applyAlignment="1">
      <alignment horizontal="center"/>
    </xf>
    <xf numFmtId="0" fontId="1" fillId="3" borderId="7" xfId="0" applyFont="1" applyFill="1" applyBorder="1" applyAlignment="1">
      <alignment horizontal="center"/>
    </xf>
    <xf numFmtId="0" fontId="1" fillId="3" borderId="8" xfId="0" applyFont="1" applyFill="1" applyBorder="1" applyAlignment="1">
      <alignment horizontal="center"/>
    </xf>
    <xf numFmtId="0" fontId="4" fillId="0" borderId="107" xfId="0" applyFont="1" applyFill="1" applyBorder="1" applyAlignment="1">
      <alignment horizontal="left" vertical="center" wrapText="1"/>
    </xf>
    <xf numFmtId="0" fontId="4" fillId="0" borderId="104" xfId="0" applyFont="1" applyFill="1" applyBorder="1" applyAlignment="1">
      <alignment horizontal="left" vertical="center" wrapText="1"/>
    </xf>
    <xf numFmtId="0" fontId="4" fillId="0" borderId="98" xfId="0" applyFont="1" applyFill="1" applyBorder="1" applyAlignment="1">
      <alignment horizontal="left" vertical="center" wrapText="1"/>
    </xf>
    <xf numFmtId="0" fontId="4" fillId="0" borderId="47" xfId="0" applyFont="1" applyFill="1" applyBorder="1" applyAlignment="1">
      <alignment horizontal="left" vertical="center" wrapText="1"/>
    </xf>
    <xf numFmtId="0" fontId="0" fillId="5" borderId="5" xfId="0" applyFill="1" applyBorder="1" applyAlignment="1">
      <alignment wrapText="1"/>
    </xf>
    <xf numFmtId="0" fontId="0" fillId="0" borderId="52" xfId="0" applyBorder="1" applyAlignment="1">
      <alignment wrapText="1"/>
    </xf>
    <xf numFmtId="0" fontId="0" fillId="5" borderId="32" xfId="0" applyFill="1" applyBorder="1" applyAlignment="1">
      <alignment wrapText="1"/>
    </xf>
    <xf numFmtId="0" fontId="0" fillId="0" borderId="53" xfId="0" applyBorder="1" applyAlignment="1">
      <alignment wrapText="1"/>
    </xf>
    <xf numFmtId="0" fontId="0" fillId="5" borderId="106" xfId="0" applyFill="1" applyBorder="1" applyAlignment="1">
      <alignment wrapText="1"/>
    </xf>
    <xf numFmtId="0" fontId="0" fillId="0" borderId="7" xfId="0" applyBorder="1" applyAlignment="1">
      <alignment wrapText="1"/>
    </xf>
    <xf numFmtId="0" fontId="0" fillId="0" borderId="117" xfId="0" applyBorder="1" applyAlignment="1">
      <alignment wrapText="1"/>
    </xf>
    <xf numFmtId="0" fontId="0" fillId="5" borderId="32" xfId="0" applyFill="1" applyBorder="1" applyAlignment="1">
      <alignment horizontal="left" wrapText="1"/>
    </xf>
    <xf numFmtId="0" fontId="0" fillId="0" borderId="53" xfId="0" applyBorder="1" applyAlignment="1">
      <alignment horizontal="left" wrapText="1"/>
    </xf>
    <xf numFmtId="0" fontId="1" fillId="3" borderId="61" xfId="0" applyFont="1" applyFill="1" applyBorder="1" applyAlignment="1">
      <alignment vertical="center"/>
    </xf>
    <xf numFmtId="0" fontId="0" fillId="0" borderId="102" xfId="0" applyBorder="1" applyAlignment="1">
      <alignment vertical="center"/>
    </xf>
    <xf numFmtId="0" fontId="1" fillId="3" borderId="67" xfId="0" applyFont="1" applyFill="1" applyBorder="1" applyAlignment="1">
      <alignment vertical="center"/>
    </xf>
    <xf numFmtId="0" fontId="0" fillId="0" borderId="103" xfId="0" applyBorder="1" applyAlignment="1">
      <alignment vertical="center"/>
    </xf>
    <xf numFmtId="0" fontId="0" fillId="5" borderId="48" xfId="0" applyFill="1" applyBorder="1" applyAlignment="1">
      <alignment horizontal="center" wrapText="1"/>
    </xf>
    <xf numFmtId="0" fontId="0" fillId="0" borderId="103" xfId="0" applyBorder="1" applyAlignment="1">
      <alignment horizontal="center" wrapText="1"/>
    </xf>
    <xf numFmtId="0" fontId="1" fillId="5" borderId="81" xfId="0" applyFont="1" applyFill="1" applyBorder="1" applyAlignment="1">
      <alignment horizontal="center" wrapText="1"/>
    </xf>
    <xf numFmtId="0" fontId="1" fillId="5" borderId="79" xfId="0" applyFont="1" applyFill="1" applyBorder="1" applyAlignment="1">
      <alignment horizontal="center" wrapText="1"/>
    </xf>
    <xf numFmtId="0" fontId="0" fillId="5" borderId="5" xfId="0" applyFill="1" applyBorder="1" applyAlignment="1">
      <alignment horizontal="left" wrapText="1"/>
    </xf>
    <xf numFmtId="0" fontId="0" fillId="0" borderId="52" xfId="0" applyBorder="1" applyAlignment="1">
      <alignment horizontal="left" wrapText="1"/>
    </xf>
    <xf numFmtId="0" fontId="1" fillId="5" borderId="39" xfId="0" applyFont="1" applyFill="1" applyBorder="1" applyAlignment="1">
      <alignment horizontal="center" wrapText="1"/>
    </xf>
    <xf numFmtId="0" fontId="0" fillId="5" borderId="105" xfId="0" applyFill="1" applyBorder="1" applyAlignment="1">
      <alignment horizontal="left" wrapText="1"/>
    </xf>
    <xf numFmtId="0" fontId="0" fillId="0" borderId="104" xfId="0" applyBorder="1" applyAlignment="1">
      <alignment horizontal="left" wrapText="1"/>
    </xf>
    <xf numFmtId="0" fontId="0" fillId="5" borderId="6" xfId="0" applyFill="1" applyBorder="1" applyAlignment="1">
      <alignment horizontal="left" wrapText="1"/>
    </xf>
    <xf numFmtId="0" fontId="0" fillId="0" borderId="47" xfId="0" applyBorder="1" applyAlignment="1">
      <alignment horizontal="left" wrapText="1"/>
    </xf>
    <xf numFmtId="0" fontId="0" fillId="5" borderId="50" xfId="0" applyFill="1" applyBorder="1" applyAlignment="1">
      <alignment horizontal="left" wrapText="1"/>
    </xf>
    <xf numFmtId="0" fontId="0" fillId="0" borderId="56" xfId="0" applyBorder="1" applyAlignment="1">
      <alignment horizontal="left" wrapText="1"/>
    </xf>
    <xf numFmtId="0" fontId="0" fillId="13" borderId="5" xfId="0" applyFill="1" applyBorder="1" applyAlignment="1">
      <alignment horizontal="left" wrapText="1"/>
    </xf>
    <xf numFmtId="0" fontId="0" fillId="13" borderId="52" xfId="0" applyFill="1" applyBorder="1" applyAlignment="1">
      <alignment horizontal="left" wrapText="1"/>
    </xf>
    <xf numFmtId="0" fontId="0" fillId="0" borderId="54" xfId="0" applyBorder="1" applyAlignment="1">
      <alignment wrapText="1"/>
    </xf>
    <xf numFmtId="1" fontId="4" fillId="0" borderId="98" xfId="0" applyNumberFormat="1" applyFont="1" applyFill="1" applyBorder="1" applyAlignment="1">
      <alignment horizontal="left" vertical="center" wrapText="1"/>
    </xf>
    <xf numFmtId="0" fontId="0" fillId="0" borderId="47" xfId="0" applyBorder="1" applyAlignment="1">
      <alignment horizontal="left" vertical="center" wrapText="1"/>
    </xf>
    <xf numFmtId="1" fontId="4" fillId="0" borderId="109" xfId="0" applyNumberFormat="1" applyFont="1" applyFill="1" applyBorder="1" applyAlignment="1">
      <alignment horizontal="left" vertical="center" wrapText="1"/>
    </xf>
    <xf numFmtId="0" fontId="0" fillId="0" borderId="110" xfId="0" applyBorder="1" applyAlignment="1">
      <alignment horizontal="left" vertical="center" wrapText="1"/>
    </xf>
    <xf numFmtId="0" fontId="1" fillId="3" borderId="46" xfId="0" applyFont="1" applyFill="1" applyBorder="1" applyAlignment="1">
      <alignment horizontal="center" vertical="center"/>
    </xf>
    <xf numFmtId="0" fontId="1" fillId="3" borderId="48" xfId="0" applyFont="1" applyFill="1" applyBorder="1" applyAlignment="1">
      <alignment horizontal="center" vertical="center"/>
    </xf>
    <xf numFmtId="0" fontId="0" fillId="5" borderId="57" xfId="0" applyFill="1" applyBorder="1" applyAlignment="1">
      <alignment horizontal="left" wrapText="1"/>
    </xf>
    <xf numFmtId="0" fontId="0" fillId="0" borderId="59" xfId="0" applyBorder="1" applyAlignment="1">
      <alignment horizontal="left" wrapText="1"/>
    </xf>
    <xf numFmtId="0" fontId="4" fillId="0" borderId="108" xfId="0" applyFont="1" applyFill="1" applyBorder="1" applyAlignment="1">
      <alignment horizontal="left" vertical="center" wrapText="1"/>
    </xf>
    <xf numFmtId="0" fontId="0" fillId="0" borderId="59" xfId="0" applyBorder="1" applyAlignment="1">
      <alignment horizontal="left" vertical="center" wrapText="1"/>
    </xf>
    <xf numFmtId="0" fontId="4" fillId="0" borderId="142" xfId="0" applyFont="1" applyFill="1" applyBorder="1" applyAlignment="1">
      <alignment horizontal="left" vertical="center" wrapText="1"/>
    </xf>
    <xf numFmtId="0" fontId="0" fillId="0" borderId="56" xfId="0" applyBorder="1" applyAlignment="1">
      <alignment horizontal="left" vertical="center" wrapText="1"/>
    </xf>
    <xf numFmtId="0" fontId="0" fillId="3" borderId="37" xfId="0" applyFont="1" applyFill="1" applyBorder="1" applyAlignment="1">
      <alignment horizontal="center" vertical="center" wrapText="1"/>
    </xf>
    <xf numFmtId="0" fontId="0" fillId="3" borderId="38" xfId="0" applyFont="1" applyFill="1" applyBorder="1" applyAlignment="1">
      <alignment horizontal="center" vertical="center" wrapText="1"/>
    </xf>
    <xf numFmtId="2" fontId="13" fillId="0" borderId="66" xfId="0" applyNumberFormat="1" applyFont="1" applyBorder="1" applyAlignment="1">
      <alignment horizontal="right" vertical="center"/>
    </xf>
    <xf numFmtId="2" fontId="13" fillId="0" borderId="63" xfId="0" applyNumberFormat="1" applyFont="1" applyBorder="1" applyAlignment="1">
      <alignment horizontal="right" vertical="center"/>
    </xf>
    <xf numFmtId="2" fontId="15" fillId="0" borderId="45" xfId="0" applyNumberFormat="1" applyFont="1" applyBorder="1" applyAlignment="1">
      <alignment horizontal="right" vertical="center"/>
    </xf>
    <xf numFmtId="2" fontId="15" fillId="0" borderId="138" xfId="0" applyNumberFormat="1" applyFont="1" applyBorder="1" applyAlignment="1">
      <alignment horizontal="right" vertical="center"/>
    </xf>
    <xf numFmtId="2" fontId="15" fillId="0" borderId="28" xfId="0" applyNumberFormat="1" applyFont="1" applyBorder="1" applyAlignment="1">
      <alignment horizontal="right" vertical="center"/>
    </xf>
    <xf numFmtId="2" fontId="15" fillId="0" borderId="29" xfId="0" applyNumberFormat="1" applyFont="1" applyBorder="1" applyAlignment="1">
      <alignment horizontal="right" vertical="center"/>
    </xf>
    <xf numFmtId="0" fontId="0" fillId="3" borderId="69" xfId="0" applyFont="1" applyFill="1" applyBorder="1" applyAlignment="1">
      <alignment horizontal="center" vertical="center" wrapText="1"/>
    </xf>
    <xf numFmtId="0" fontId="0" fillId="3" borderId="37" xfId="0" applyFont="1" applyFill="1" applyBorder="1" applyAlignment="1">
      <alignment horizontal="center" vertical="center"/>
    </xf>
    <xf numFmtId="9" fontId="14" fillId="0" borderId="28" xfId="0" applyNumberFormat="1" applyFont="1" applyBorder="1" applyAlignment="1">
      <alignment horizontal="right" vertical="center"/>
    </xf>
    <xf numFmtId="9" fontId="14" fillId="5" borderId="28" xfId="0" applyNumberFormat="1" applyFont="1" applyFill="1" applyBorder="1" applyAlignment="1">
      <alignment horizontal="right" vertical="center"/>
    </xf>
    <xf numFmtId="9" fontId="14" fillId="0" borderId="137" xfId="0" applyNumberFormat="1" applyFont="1" applyBorder="1" applyAlignment="1">
      <alignment horizontal="right" vertical="center"/>
    </xf>
    <xf numFmtId="9" fontId="14" fillId="0" borderId="45" xfId="0" applyNumberFormat="1" applyFont="1" applyBorder="1" applyAlignment="1">
      <alignment horizontal="right" vertical="center"/>
    </xf>
    <xf numFmtId="9" fontId="14" fillId="0" borderId="64" xfId="0" applyNumberFormat="1" applyFont="1" applyBorder="1" applyAlignment="1">
      <alignment horizontal="right" vertical="center"/>
    </xf>
    <xf numFmtId="9" fontId="14" fillId="5" borderId="45" xfId="0" applyNumberFormat="1" applyFont="1" applyFill="1" applyBorder="1" applyAlignment="1">
      <alignment horizontal="right" vertical="center"/>
    </xf>
    <xf numFmtId="0" fontId="4" fillId="0" borderId="10" xfId="0" applyFont="1" applyFill="1" applyBorder="1" applyAlignment="1">
      <alignment horizontal="left" vertical="center"/>
    </xf>
    <xf numFmtId="0" fontId="4" fillId="0" borderId="11" xfId="0" applyFont="1" applyFill="1" applyBorder="1" applyAlignment="1">
      <alignment horizontal="left" vertical="center"/>
    </xf>
    <xf numFmtId="1" fontId="4" fillId="0" borderId="11" xfId="0" applyNumberFormat="1" applyFont="1" applyFill="1" applyBorder="1" applyAlignment="1">
      <alignment horizontal="left" vertical="center" wrapText="1"/>
    </xf>
    <xf numFmtId="1" fontId="4" fillId="0" borderId="13" xfId="0" applyNumberFormat="1" applyFont="1" applyFill="1" applyBorder="1" applyAlignment="1">
      <alignment horizontal="left" vertical="center" wrapText="1"/>
    </xf>
    <xf numFmtId="0" fontId="4" fillId="0" borderId="44" xfId="0" applyFont="1" applyFill="1" applyBorder="1" applyAlignment="1">
      <alignment horizontal="left" vertical="center"/>
    </xf>
    <xf numFmtId="0" fontId="4" fillId="0" borderId="9" xfId="0" applyFont="1" applyFill="1" applyBorder="1" applyAlignment="1">
      <alignment horizontal="left" vertical="center"/>
    </xf>
    <xf numFmtId="1" fontId="4" fillId="0" borderId="145" xfId="0" applyNumberFormat="1" applyFont="1" applyFill="1" applyBorder="1" applyAlignment="1">
      <alignment horizontal="left" vertical="center" wrapText="1"/>
    </xf>
    <xf numFmtId="1" fontId="4" fillId="0" borderId="146" xfId="0" applyNumberFormat="1" applyFont="1" applyFill="1" applyBorder="1" applyAlignment="1">
      <alignment horizontal="left" vertical="center" wrapText="1"/>
    </xf>
    <xf numFmtId="0" fontId="4" fillId="0" borderId="13" xfId="0" applyFont="1" applyFill="1" applyBorder="1" applyAlignment="1">
      <alignment horizontal="left" vertical="center"/>
    </xf>
    <xf numFmtId="1" fontId="4" fillId="0" borderId="10" xfId="0" applyNumberFormat="1" applyFont="1" applyFill="1" applyBorder="1" applyAlignment="1">
      <alignment horizontal="left" vertical="center" wrapText="1"/>
    </xf>
    <xf numFmtId="1" fontId="4" fillId="0" borderId="9" xfId="0" applyNumberFormat="1" applyFont="1" applyFill="1" applyBorder="1" applyAlignment="1">
      <alignment horizontal="left" vertical="center" wrapText="1"/>
    </xf>
    <xf numFmtId="9" fontId="14" fillId="0" borderId="139" xfId="0" applyNumberFormat="1" applyFont="1" applyBorder="1" applyAlignment="1">
      <alignment horizontal="right" vertical="center"/>
    </xf>
    <xf numFmtId="9" fontId="14" fillId="0" borderId="2" xfId="0" applyNumberFormat="1" applyFont="1" applyBorder="1" applyAlignment="1">
      <alignment horizontal="right" vertical="center"/>
    </xf>
    <xf numFmtId="2" fontId="15" fillId="0" borderId="2" xfId="0" applyNumberFormat="1" applyFont="1" applyBorder="1" applyAlignment="1">
      <alignment horizontal="right" vertical="center"/>
    </xf>
    <xf numFmtId="9" fontId="14" fillId="5" borderId="2" xfId="0" applyNumberFormat="1" applyFont="1" applyFill="1" applyBorder="1" applyAlignment="1">
      <alignment horizontal="right" vertical="center"/>
    </xf>
    <xf numFmtId="2" fontId="15" fillId="0" borderId="26" xfId="0" applyNumberFormat="1" applyFont="1" applyBorder="1" applyAlignment="1">
      <alignment horizontal="right" vertical="center"/>
    </xf>
    <xf numFmtId="0" fontId="0" fillId="5" borderId="5" xfId="0" applyFill="1" applyBorder="1" applyAlignment="1">
      <alignment horizontal="center"/>
    </xf>
    <xf numFmtId="0" fontId="0" fillId="5" borderId="54" xfId="0" applyFill="1" applyBorder="1" applyAlignment="1">
      <alignment horizontal="center"/>
    </xf>
    <xf numFmtId="0" fontId="1" fillId="5" borderId="88" xfId="0" applyFont="1" applyFill="1" applyBorder="1" applyAlignment="1">
      <alignment horizontal="center" wrapText="1"/>
    </xf>
    <xf numFmtId="0" fontId="0" fillId="5" borderId="91" xfId="0" applyFill="1" applyBorder="1" applyAlignment="1">
      <alignment horizontal="center" wrapText="1"/>
    </xf>
    <xf numFmtId="0" fontId="0" fillId="5" borderId="89" xfId="0" applyFill="1" applyBorder="1" applyAlignment="1">
      <alignment horizontal="center" wrapText="1"/>
    </xf>
    <xf numFmtId="0" fontId="0" fillId="5" borderId="92" xfId="0" applyFill="1" applyBorder="1" applyAlignment="1">
      <alignment horizontal="center" wrapText="1"/>
    </xf>
    <xf numFmtId="0" fontId="0" fillId="5" borderId="5" xfId="0" applyFill="1" applyBorder="1" applyAlignment="1" applyProtection="1"/>
    <xf numFmtId="0" fontId="0" fillId="0" borderId="52" xfId="0" applyBorder="1" applyAlignment="1" applyProtection="1"/>
    <xf numFmtId="0" fontId="0" fillId="0" borderId="54" xfId="0" applyBorder="1" applyAlignment="1" applyProtection="1"/>
    <xf numFmtId="0" fontId="0" fillId="10" borderId="52" xfId="0" applyFill="1" applyBorder="1" applyAlignment="1" applyProtection="1"/>
    <xf numFmtId="0" fontId="0" fillId="10" borderId="54" xfId="0" applyFill="1" applyBorder="1" applyAlignment="1" applyProtection="1"/>
    <xf numFmtId="0" fontId="1" fillId="5" borderId="52" xfId="0" applyFont="1" applyFill="1" applyBorder="1" applyAlignment="1" applyProtection="1"/>
    <xf numFmtId="0" fontId="0" fillId="17" borderId="52" xfId="0" applyFill="1" applyBorder="1" applyAlignment="1" applyProtection="1"/>
    <xf numFmtId="0" fontId="0" fillId="17" borderId="54" xfId="0" applyFill="1" applyBorder="1" applyAlignment="1" applyProtection="1"/>
    <xf numFmtId="0" fontId="0" fillId="5" borderId="52" xfId="0" applyFill="1" applyBorder="1" applyAlignment="1" applyProtection="1"/>
    <xf numFmtId="0" fontId="0" fillId="5" borderId="54" xfId="0" applyFill="1" applyBorder="1" applyAlignment="1" applyProtection="1"/>
    <xf numFmtId="0" fontId="0" fillId="5" borderId="5" xfId="0" applyFill="1" applyBorder="1" applyAlignment="1"/>
    <xf numFmtId="0" fontId="0" fillId="0" borderId="52" xfId="0" applyBorder="1" applyAlignment="1"/>
    <xf numFmtId="0" fontId="0" fillId="0" borderId="54" xfId="0" applyBorder="1" applyAlignment="1"/>
    <xf numFmtId="0" fontId="0" fillId="5" borderId="52" xfId="0" applyFill="1" applyBorder="1" applyAlignment="1"/>
    <xf numFmtId="0" fontId="0" fillId="5" borderId="54" xfId="0" applyFill="1" applyBorder="1" applyAlignment="1"/>
    <xf numFmtId="0" fontId="1" fillId="5" borderId="0" xfId="0" applyFont="1" applyFill="1" applyBorder="1" applyAlignment="1"/>
    <xf numFmtId="0" fontId="0" fillId="0" borderId="0" xfId="0" applyBorder="1" applyAlignment="1"/>
    <xf numFmtId="0" fontId="0" fillId="5" borderId="0" xfId="0" applyFill="1" applyAlignment="1">
      <alignment horizontal="center"/>
    </xf>
    <xf numFmtId="4" fontId="0" fillId="5" borderId="55" xfId="0" applyNumberFormat="1" applyFill="1" applyBorder="1" applyAlignment="1">
      <alignment horizontal="center"/>
    </xf>
    <xf numFmtId="0" fontId="0" fillId="0" borderId="55" xfId="0" applyBorder="1" applyAlignment="1">
      <alignment horizontal="center"/>
    </xf>
  </cellXfs>
  <cellStyles count="6">
    <cellStyle name="Hypertextový odkaz" xfId="4" builtinId="8"/>
    <cellStyle name="Normal 2" xfId="5" xr:uid="{00000000-0005-0000-0000-000001000000}"/>
    <cellStyle name="Normal_calculation_cover_sheet" xfId="3" xr:uid="{00000000-0005-0000-0000-000002000000}"/>
    <cellStyle name="Normální" xfId="0" builtinId="0"/>
    <cellStyle name="Normální 2" xfId="1" xr:uid="{00000000-0005-0000-0000-000004000000}"/>
    <cellStyle name="Procenta" xfId="2" builtinId="5"/>
  </cellStyles>
  <dxfs count="31">
    <dxf>
      <fill>
        <patternFill>
          <bgColor rgb="FFFF5050"/>
        </patternFill>
      </fill>
    </dxf>
    <dxf>
      <fill>
        <patternFill>
          <bgColor rgb="FFFF5050"/>
        </patternFill>
      </fill>
    </dxf>
    <dxf>
      <fill>
        <patternFill>
          <bgColor rgb="FFFFC000"/>
        </patternFill>
      </fill>
    </dxf>
    <dxf>
      <fill>
        <patternFill>
          <bgColor rgb="FFFF505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ont>
        <color theme="0"/>
      </font>
    </dxf>
    <dxf>
      <font>
        <b val="0"/>
        <i val="0"/>
        <color auto="1"/>
      </font>
      <fill>
        <patternFill>
          <bgColor rgb="FFFF0000"/>
        </patternFill>
      </fill>
    </dxf>
    <dxf>
      <font>
        <color theme="0"/>
      </font>
    </dxf>
    <dxf>
      <fill>
        <patternFill>
          <bgColor theme="0"/>
        </patternFill>
      </fill>
    </dxf>
    <dxf>
      <fill>
        <patternFill>
          <bgColor theme="0"/>
        </patternFill>
      </fill>
    </dxf>
    <dxf>
      <fill>
        <patternFill>
          <bgColor theme="0"/>
        </patternFill>
      </fill>
    </dxf>
    <dxf>
      <font>
        <b/>
        <i val="0"/>
        <color auto="1"/>
      </font>
      <fill>
        <patternFill>
          <bgColor rgb="FFFF0000"/>
        </patternFill>
      </fill>
    </dxf>
    <dxf>
      <font>
        <b/>
        <i val="0"/>
        <color auto="1"/>
      </font>
      <fill>
        <patternFill>
          <bgColor rgb="FFFF0000"/>
        </patternFill>
      </fill>
    </dxf>
    <dxf>
      <font>
        <b/>
        <i val="0"/>
        <color auto="1"/>
      </font>
      <fill>
        <patternFill>
          <bgColor rgb="FFFF0000"/>
        </patternFill>
      </fill>
    </dxf>
    <dxf>
      <font>
        <b/>
        <i val="0"/>
        <color auto="1"/>
      </font>
      <fill>
        <patternFill>
          <bgColor rgb="FFFF0000"/>
        </patternFill>
      </fill>
    </dxf>
    <dxf>
      <font>
        <b/>
        <i val="0"/>
        <color auto="1"/>
      </font>
      <fill>
        <patternFill>
          <bgColor rgb="FFFF0000"/>
        </patternFill>
      </fill>
    </dxf>
    <dxf>
      <font>
        <b/>
        <i val="0"/>
        <color auto="1"/>
      </font>
      <fill>
        <patternFill>
          <bgColor rgb="FFFF0000"/>
        </patternFill>
      </fill>
    </dxf>
    <dxf>
      <font>
        <b/>
        <i val="0"/>
        <color auto="1"/>
      </font>
      <fill>
        <patternFill>
          <bgColor rgb="FFFF0000"/>
        </patternFill>
      </fill>
    </dxf>
    <dxf>
      <font>
        <b/>
        <i val="0"/>
        <color auto="1"/>
      </font>
      <fill>
        <patternFill>
          <bgColor rgb="FFFF000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colors>
    <mruColors>
      <color rgb="FFB86E00"/>
      <color rgb="FFFFE389"/>
      <color rgb="FF97C1FF"/>
      <color rgb="FFC1DAFF"/>
      <color rgb="FFB6CEEC"/>
      <color rgb="FF2D82FF"/>
      <color rgb="FF0000FF"/>
      <color rgb="FF0066FF"/>
      <color rgb="FFFF505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drawing1.xml><?xml version="1.0" encoding="utf-8"?>
<xdr:wsDr xmlns:xdr="http://schemas.openxmlformats.org/drawingml/2006/spreadsheetDrawing" xmlns:a="http://schemas.openxmlformats.org/drawingml/2006/main">
  <xdr:twoCellAnchor>
    <xdr:from>
      <xdr:col>3</xdr:col>
      <xdr:colOff>266700</xdr:colOff>
      <xdr:row>33</xdr:row>
      <xdr:rowOff>0</xdr:rowOff>
    </xdr:from>
    <xdr:to>
      <xdr:col>3</xdr:col>
      <xdr:colOff>276225</xdr:colOff>
      <xdr:row>36</xdr:row>
      <xdr:rowOff>161925</xdr:rowOff>
    </xdr:to>
    <xdr:cxnSp macro="">
      <xdr:nvCxnSpPr>
        <xdr:cNvPr id="22" name="Přímá spojnice se šipkou 21">
          <a:extLst>
            <a:ext uri="{FF2B5EF4-FFF2-40B4-BE49-F238E27FC236}">
              <a16:creationId xmlns:a16="http://schemas.microsoft.com/office/drawing/2014/main" id="{00000000-0008-0000-0300-000016000000}"/>
            </a:ext>
          </a:extLst>
        </xdr:cNvPr>
        <xdr:cNvCxnSpPr/>
      </xdr:nvCxnSpPr>
      <xdr:spPr>
        <a:xfrm>
          <a:off x="4010025" y="10382250"/>
          <a:ext cx="9525" cy="647700"/>
        </a:xfrm>
        <a:prstGeom prst="straightConnector1">
          <a:avLst/>
        </a:prstGeom>
        <a:ln>
          <a:solidFill>
            <a:schemeClr val="bg2">
              <a:lumMod val="90000"/>
            </a:schemeClr>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266700</xdr:colOff>
      <xdr:row>33</xdr:row>
      <xdr:rowOff>0</xdr:rowOff>
    </xdr:from>
    <xdr:to>
      <xdr:col>4</xdr:col>
      <xdr:colOff>276225</xdr:colOff>
      <xdr:row>36</xdr:row>
      <xdr:rowOff>161925</xdr:rowOff>
    </xdr:to>
    <xdr:cxnSp macro="">
      <xdr:nvCxnSpPr>
        <xdr:cNvPr id="23" name="Přímá spojnice se šipkou 22">
          <a:extLst>
            <a:ext uri="{FF2B5EF4-FFF2-40B4-BE49-F238E27FC236}">
              <a16:creationId xmlns:a16="http://schemas.microsoft.com/office/drawing/2014/main" id="{00000000-0008-0000-0300-000017000000}"/>
            </a:ext>
          </a:extLst>
        </xdr:cNvPr>
        <xdr:cNvCxnSpPr/>
      </xdr:nvCxnSpPr>
      <xdr:spPr>
        <a:xfrm>
          <a:off x="4524375" y="10382250"/>
          <a:ext cx="9525" cy="647700"/>
        </a:xfrm>
        <a:prstGeom prst="straightConnector1">
          <a:avLst/>
        </a:prstGeom>
        <a:ln>
          <a:solidFill>
            <a:schemeClr val="bg2">
              <a:lumMod val="90000"/>
            </a:schemeClr>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266700</xdr:colOff>
      <xdr:row>33</xdr:row>
      <xdr:rowOff>0</xdr:rowOff>
    </xdr:from>
    <xdr:to>
      <xdr:col>5</xdr:col>
      <xdr:colOff>276225</xdr:colOff>
      <xdr:row>36</xdr:row>
      <xdr:rowOff>161925</xdr:rowOff>
    </xdr:to>
    <xdr:cxnSp macro="">
      <xdr:nvCxnSpPr>
        <xdr:cNvPr id="24" name="Přímá spojnice se šipkou 23">
          <a:extLst>
            <a:ext uri="{FF2B5EF4-FFF2-40B4-BE49-F238E27FC236}">
              <a16:creationId xmlns:a16="http://schemas.microsoft.com/office/drawing/2014/main" id="{00000000-0008-0000-0300-000018000000}"/>
            </a:ext>
          </a:extLst>
        </xdr:cNvPr>
        <xdr:cNvCxnSpPr/>
      </xdr:nvCxnSpPr>
      <xdr:spPr>
        <a:xfrm>
          <a:off x="5038725" y="10382250"/>
          <a:ext cx="9525" cy="647700"/>
        </a:xfrm>
        <a:prstGeom prst="straightConnector1">
          <a:avLst/>
        </a:prstGeom>
        <a:ln>
          <a:solidFill>
            <a:schemeClr val="bg2">
              <a:lumMod val="90000"/>
            </a:schemeClr>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266700</xdr:colOff>
      <xdr:row>33</xdr:row>
      <xdr:rowOff>0</xdr:rowOff>
    </xdr:from>
    <xdr:to>
      <xdr:col>6</xdr:col>
      <xdr:colOff>276225</xdr:colOff>
      <xdr:row>36</xdr:row>
      <xdr:rowOff>161925</xdr:rowOff>
    </xdr:to>
    <xdr:cxnSp macro="">
      <xdr:nvCxnSpPr>
        <xdr:cNvPr id="25" name="Přímá spojnice se šipkou 24">
          <a:extLst>
            <a:ext uri="{FF2B5EF4-FFF2-40B4-BE49-F238E27FC236}">
              <a16:creationId xmlns:a16="http://schemas.microsoft.com/office/drawing/2014/main" id="{00000000-0008-0000-0300-000019000000}"/>
            </a:ext>
          </a:extLst>
        </xdr:cNvPr>
        <xdr:cNvCxnSpPr/>
      </xdr:nvCxnSpPr>
      <xdr:spPr>
        <a:xfrm>
          <a:off x="5553075" y="10382250"/>
          <a:ext cx="9525" cy="647700"/>
        </a:xfrm>
        <a:prstGeom prst="straightConnector1">
          <a:avLst/>
        </a:prstGeom>
        <a:ln>
          <a:solidFill>
            <a:schemeClr val="bg2">
              <a:lumMod val="90000"/>
            </a:schemeClr>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266700</xdr:colOff>
      <xdr:row>33</xdr:row>
      <xdr:rowOff>0</xdr:rowOff>
    </xdr:from>
    <xdr:to>
      <xdr:col>7</xdr:col>
      <xdr:colOff>276225</xdr:colOff>
      <xdr:row>36</xdr:row>
      <xdr:rowOff>161925</xdr:rowOff>
    </xdr:to>
    <xdr:cxnSp macro="">
      <xdr:nvCxnSpPr>
        <xdr:cNvPr id="26" name="Přímá spojnice se šipkou 25">
          <a:extLst>
            <a:ext uri="{FF2B5EF4-FFF2-40B4-BE49-F238E27FC236}">
              <a16:creationId xmlns:a16="http://schemas.microsoft.com/office/drawing/2014/main" id="{00000000-0008-0000-0300-00001A000000}"/>
            </a:ext>
          </a:extLst>
        </xdr:cNvPr>
        <xdr:cNvCxnSpPr/>
      </xdr:nvCxnSpPr>
      <xdr:spPr>
        <a:xfrm>
          <a:off x="6067425" y="10382250"/>
          <a:ext cx="9525" cy="647700"/>
        </a:xfrm>
        <a:prstGeom prst="straightConnector1">
          <a:avLst/>
        </a:prstGeom>
        <a:ln>
          <a:solidFill>
            <a:schemeClr val="bg2">
              <a:lumMod val="90000"/>
            </a:schemeClr>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266700</xdr:colOff>
      <xdr:row>33</xdr:row>
      <xdr:rowOff>0</xdr:rowOff>
    </xdr:from>
    <xdr:to>
      <xdr:col>8</xdr:col>
      <xdr:colOff>276225</xdr:colOff>
      <xdr:row>36</xdr:row>
      <xdr:rowOff>161925</xdr:rowOff>
    </xdr:to>
    <xdr:cxnSp macro="">
      <xdr:nvCxnSpPr>
        <xdr:cNvPr id="27" name="Přímá spojnice se šipkou 26">
          <a:extLst>
            <a:ext uri="{FF2B5EF4-FFF2-40B4-BE49-F238E27FC236}">
              <a16:creationId xmlns:a16="http://schemas.microsoft.com/office/drawing/2014/main" id="{00000000-0008-0000-0300-00001B000000}"/>
            </a:ext>
          </a:extLst>
        </xdr:cNvPr>
        <xdr:cNvCxnSpPr/>
      </xdr:nvCxnSpPr>
      <xdr:spPr>
        <a:xfrm>
          <a:off x="6581775" y="10382250"/>
          <a:ext cx="9525" cy="647700"/>
        </a:xfrm>
        <a:prstGeom prst="straightConnector1">
          <a:avLst/>
        </a:prstGeom>
        <a:ln>
          <a:solidFill>
            <a:schemeClr val="bg2">
              <a:lumMod val="90000"/>
            </a:schemeClr>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266700</xdr:colOff>
      <xdr:row>33</xdr:row>
      <xdr:rowOff>0</xdr:rowOff>
    </xdr:from>
    <xdr:to>
      <xdr:col>9</xdr:col>
      <xdr:colOff>276225</xdr:colOff>
      <xdr:row>36</xdr:row>
      <xdr:rowOff>161925</xdr:rowOff>
    </xdr:to>
    <xdr:cxnSp macro="">
      <xdr:nvCxnSpPr>
        <xdr:cNvPr id="28" name="Přímá spojnice se šipkou 27">
          <a:extLst>
            <a:ext uri="{FF2B5EF4-FFF2-40B4-BE49-F238E27FC236}">
              <a16:creationId xmlns:a16="http://schemas.microsoft.com/office/drawing/2014/main" id="{00000000-0008-0000-0300-00001C000000}"/>
            </a:ext>
          </a:extLst>
        </xdr:cNvPr>
        <xdr:cNvCxnSpPr/>
      </xdr:nvCxnSpPr>
      <xdr:spPr>
        <a:xfrm>
          <a:off x="7096125" y="10382250"/>
          <a:ext cx="9525" cy="647700"/>
        </a:xfrm>
        <a:prstGeom prst="straightConnector1">
          <a:avLst/>
        </a:prstGeom>
        <a:ln>
          <a:solidFill>
            <a:schemeClr val="bg2">
              <a:lumMod val="90000"/>
            </a:schemeClr>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266700</xdr:colOff>
      <xdr:row>33</xdr:row>
      <xdr:rowOff>0</xdr:rowOff>
    </xdr:from>
    <xdr:to>
      <xdr:col>10</xdr:col>
      <xdr:colOff>276225</xdr:colOff>
      <xdr:row>36</xdr:row>
      <xdr:rowOff>161925</xdr:rowOff>
    </xdr:to>
    <xdr:cxnSp macro="">
      <xdr:nvCxnSpPr>
        <xdr:cNvPr id="29" name="Přímá spojnice se šipkou 28">
          <a:extLst>
            <a:ext uri="{FF2B5EF4-FFF2-40B4-BE49-F238E27FC236}">
              <a16:creationId xmlns:a16="http://schemas.microsoft.com/office/drawing/2014/main" id="{00000000-0008-0000-0300-00001D000000}"/>
            </a:ext>
          </a:extLst>
        </xdr:cNvPr>
        <xdr:cNvCxnSpPr/>
      </xdr:nvCxnSpPr>
      <xdr:spPr>
        <a:xfrm>
          <a:off x="7610475" y="10382250"/>
          <a:ext cx="9525" cy="647700"/>
        </a:xfrm>
        <a:prstGeom prst="straightConnector1">
          <a:avLst/>
        </a:prstGeom>
        <a:ln>
          <a:solidFill>
            <a:schemeClr val="bg2">
              <a:lumMod val="90000"/>
            </a:schemeClr>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266700</xdr:colOff>
      <xdr:row>33</xdr:row>
      <xdr:rowOff>0</xdr:rowOff>
    </xdr:from>
    <xdr:to>
      <xdr:col>11</xdr:col>
      <xdr:colOff>276225</xdr:colOff>
      <xdr:row>36</xdr:row>
      <xdr:rowOff>161925</xdr:rowOff>
    </xdr:to>
    <xdr:cxnSp macro="">
      <xdr:nvCxnSpPr>
        <xdr:cNvPr id="30" name="Přímá spojnice se šipkou 29">
          <a:extLst>
            <a:ext uri="{FF2B5EF4-FFF2-40B4-BE49-F238E27FC236}">
              <a16:creationId xmlns:a16="http://schemas.microsoft.com/office/drawing/2014/main" id="{00000000-0008-0000-0300-00001E000000}"/>
            </a:ext>
          </a:extLst>
        </xdr:cNvPr>
        <xdr:cNvCxnSpPr/>
      </xdr:nvCxnSpPr>
      <xdr:spPr>
        <a:xfrm>
          <a:off x="8124825" y="10382250"/>
          <a:ext cx="9525" cy="647700"/>
        </a:xfrm>
        <a:prstGeom prst="straightConnector1">
          <a:avLst/>
        </a:prstGeom>
        <a:ln>
          <a:solidFill>
            <a:schemeClr val="bg2">
              <a:lumMod val="90000"/>
            </a:schemeClr>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12</xdr:col>
      <xdr:colOff>266700</xdr:colOff>
      <xdr:row>33</xdr:row>
      <xdr:rowOff>0</xdr:rowOff>
    </xdr:from>
    <xdr:to>
      <xdr:col>12</xdr:col>
      <xdr:colOff>276225</xdr:colOff>
      <xdr:row>36</xdr:row>
      <xdr:rowOff>161925</xdr:rowOff>
    </xdr:to>
    <xdr:cxnSp macro="">
      <xdr:nvCxnSpPr>
        <xdr:cNvPr id="31" name="Přímá spojnice se šipkou 30">
          <a:extLst>
            <a:ext uri="{FF2B5EF4-FFF2-40B4-BE49-F238E27FC236}">
              <a16:creationId xmlns:a16="http://schemas.microsoft.com/office/drawing/2014/main" id="{00000000-0008-0000-0300-00001F000000}"/>
            </a:ext>
          </a:extLst>
        </xdr:cNvPr>
        <xdr:cNvCxnSpPr/>
      </xdr:nvCxnSpPr>
      <xdr:spPr>
        <a:xfrm>
          <a:off x="8639175" y="10382250"/>
          <a:ext cx="9525" cy="647700"/>
        </a:xfrm>
        <a:prstGeom prst="straightConnector1">
          <a:avLst/>
        </a:prstGeom>
        <a:ln>
          <a:solidFill>
            <a:schemeClr val="bg2">
              <a:lumMod val="90000"/>
            </a:schemeClr>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266700</xdr:colOff>
      <xdr:row>53</xdr:row>
      <xdr:rowOff>0</xdr:rowOff>
    </xdr:from>
    <xdr:to>
      <xdr:col>3</xdr:col>
      <xdr:colOff>276225</xdr:colOff>
      <xdr:row>56</xdr:row>
      <xdr:rowOff>161925</xdr:rowOff>
    </xdr:to>
    <xdr:cxnSp macro="">
      <xdr:nvCxnSpPr>
        <xdr:cNvPr id="12" name="Přímá spojnice se šipkou 11">
          <a:extLst>
            <a:ext uri="{FF2B5EF4-FFF2-40B4-BE49-F238E27FC236}">
              <a16:creationId xmlns:a16="http://schemas.microsoft.com/office/drawing/2014/main" id="{C00C8F2E-C2AA-4D74-BF67-E1F8AE296ABA}"/>
            </a:ext>
          </a:extLst>
        </xdr:cNvPr>
        <xdr:cNvCxnSpPr/>
      </xdr:nvCxnSpPr>
      <xdr:spPr>
        <a:xfrm>
          <a:off x="4013200" y="5080000"/>
          <a:ext cx="9525" cy="638175"/>
        </a:xfrm>
        <a:prstGeom prst="straightConnector1">
          <a:avLst/>
        </a:prstGeom>
        <a:ln>
          <a:solidFill>
            <a:schemeClr val="bg2">
              <a:lumMod val="90000"/>
            </a:schemeClr>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266700</xdr:colOff>
      <xdr:row>53</xdr:row>
      <xdr:rowOff>0</xdr:rowOff>
    </xdr:from>
    <xdr:to>
      <xdr:col>4</xdr:col>
      <xdr:colOff>276225</xdr:colOff>
      <xdr:row>56</xdr:row>
      <xdr:rowOff>161925</xdr:rowOff>
    </xdr:to>
    <xdr:cxnSp macro="">
      <xdr:nvCxnSpPr>
        <xdr:cNvPr id="13" name="Přímá spojnice se šipkou 12">
          <a:extLst>
            <a:ext uri="{FF2B5EF4-FFF2-40B4-BE49-F238E27FC236}">
              <a16:creationId xmlns:a16="http://schemas.microsoft.com/office/drawing/2014/main" id="{5005C069-5B71-4079-9692-3CB93F894C90}"/>
            </a:ext>
          </a:extLst>
        </xdr:cNvPr>
        <xdr:cNvCxnSpPr/>
      </xdr:nvCxnSpPr>
      <xdr:spPr>
        <a:xfrm>
          <a:off x="4531783" y="5080000"/>
          <a:ext cx="9525" cy="638175"/>
        </a:xfrm>
        <a:prstGeom prst="straightConnector1">
          <a:avLst/>
        </a:prstGeom>
        <a:ln>
          <a:solidFill>
            <a:schemeClr val="bg2">
              <a:lumMod val="90000"/>
            </a:schemeClr>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266700</xdr:colOff>
      <xdr:row>53</xdr:row>
      <xdr:rowOff>0</xdr:rowOff>
    </xdr:from>
    <xdr:to>
      <xdr:col>5</xdr:col>
      <xdr:colOff>276225</xdr:colOff>
      <xdr:row>56</xdr:row>
      <xdr:rowOff>161925</xdr:rowOff>
    </xdr:to>
    <xdr:cxnSp macro="">
      <xdr:nvCxnSpPr>
        <xdr:cNvPr id="14" name="Přímá spojnice se šipkou 13">
          <a:extLst>
            <a:ext uri="{FF2B5EF4-FFF2-40B4-BE49-F238E27FC236}">
              <a16:creationId xmlns:a16="http://schemas.microsoft.com/office/drawing/2014/main" id="{F184E5C2-6F20-4532-9067-36EEB2F75898}"/>
            </a:ext>
          </a:extLst>
        </xdr:cNvPr>
        <xdr:cNvCxnSpPr/>
      </xdr:nvCxnSpPr>
      <xdr:spPr>
        <a:xfrm>
          <a:off x="5050367" y="5080000"/>
          <a:ext cx="9525" cy="638175"/>
        </a:xfrm>
        <a:prstGeom prst="straightConnector1">
          <a:avLst/>
        </a:prstGeom>
        <a:ln>
          <a:solidFill>
            <a:schemeClr val="bg2">
              <a:lumMod val="90000"/>
            </a:schemeClr>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266700</xdr:colOff>
      <xdr:row>53</xdr:row>
      <xdr:rowOff>0</xdr:rowOff>
    </xdr:from>
    <xdr:to>
      <xdr:col>6</xdr:col>
      <xdr:colOff>276225</xdr:colOff>
      <xdr:row>56</xdr:row>
      <xdr:rowOff>161925</xdr:rowOff>
    </xdr:to>
    <xdr:cxnSp macro="">
      <xdr:nvCxnSpPr>
        <xdr:cNvPr id="15" name="Přímá spojnice se šipkou 14">
          <a:extLst>
            <a:ext uri="{FF2B5EF4-FFF2-40B4-BE49-F238E27FC236}">
              <a16:creationId xmlns:a16="http://schemas.microsoft.com/office/drawing/2014/main" id="{BB583991-EF8A-4D8B-9F68-8F9025E954DC}"/>
            </a:ext>
          </a:extLst>
        </xdr:cNvPr>
        <xdr:cNvCxnSpPr/>
      </xdr:nvCxnSpPr>
      <xdr:spPr>
        <a:xfrm>
          <a:off x="5568950" y="5080000"/>
          <a:ext cx="9525" cy="638175"/>
        </a:xfrm>
        <a:prstGeom prst="straightConnector1">
          <a:avLst/>
        </a:prstGeom>
        <a:ln>
          <a:solidFill>
            <a:schemeClr val="bg2">
              <a:lumMod val="90000"/>
            </a:schemeClr>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266700</xdr:colOff>
      <xdr:row>53</xdr:row>
      <xdr:rowOff>0</xdr:rowOff>
    </xdr:from>
    <xdr:to>
      <xdr:col>7</xdr:col>
      <xdr:colOff>276225</xdr:colOff>
      <xdr:row>56</xdr:row>
      <xdr:rowOff>161925</xdr:rowOff>
    </xdr:to>
    <xdr:cxnSp macro="">
      <xdr:nvCxnSpPr>
        <xdr:cNvPr id="16" name="Přímá spojnice se šipkou 15">
          <a:extLst>
            <a:ext uri="{FF2B5EF4-FFF2-40B4-BE49-F238E27FC236}">
              <a16:creationId xmlns:a16="http://schemas.microsoft.com/office/drawing/2014/main" id="{13784E3E-216D-4028-A132-55FD7D191AFE}"/>
            </a:ext>
          </a:extLst>
        </xdr:cNvPr>
        <xdr:cNvCxnSpPr/>
      </xdr:nvCxnSpPr>
      <xdr:spPr>
        <a:xfrm>
          <a:off x="6087533" y="5080000"/>
          <a:ext cx="9525" cy="638175"/>
        </a:xfrm>
        <a:prstGeom prst="straightConnector1">
          <a:avLst/>
        </a:prstGeom>
        <a:ln>
          <a:solidFill>
            <a:schemeClr val="bg2">
              <a:lumMod val="90000"/>
            </a:schemeClr>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266700</xdr:colOff>
      <xdr:row>53</xdr:row>
      <xdr:rowOff>0</xdr:rowOff>
    </xdr:from>
    <xdr:to>
      <xdr:col>8</xdr:col>
      <xdr:colOff>276225</xdr:colOff>
      <xdr:row>56</xdr:row>
      <xdr:rowOff>161925</xdr:rowOff>
    </xdr:to>
    <xdr:cxnSp macro="">
      <xdr:nvCxnSpPr>
        <xdr:cNvPr id="17" name="Přímá spojnice se šipkou 16">
          <a:extLst>
            <a:ext uri="{FF2B5EF4-FFF2-40B4-BE49-F238E27FC236}">
              <a16:creationId xmlns:a16="http://schemas.microsoft.com/office/drawing/2014/main" id="{DB93B732-1707-4730-A1F1-83DBEA3075BC}"/>
            </a:ext>
          </a:extLst>
        </xdr:cNvPr>
        <xdr:cNvCxnSpPr/>
      </xdr:nvCxnSpPr>
      <xdr:spPr>
        <a:xfrm>
          <a:off x="6606117" y="5080000"/>
          <a:ext cx="9525" cy="638175"/>
        </a:xfrm>
        <a:prstGeom prst="straightConnector1">
          <a:avLst/>
        </a:prstGeom>
        <a:ln>
          <a:solidFill>
            <a:schemeClr val="bg2">
              <a:lumMod val="90000"/>
            </a:schemeClr>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266700</xdr:colOff>
      <xdr:row>53</xdr:row>
      <xdr:rowOff>0</xdr:rowOff>
    </xdr:from>
    <xdr:to>
      <xdr:col>9</xdr:col>
      <xdr:colOff>276225</xdr:colOff>
      <xdr:row>56</xdr:row>
      <xdr:rowOff>161925</xdr:rowOff>
    </xdr:to>
    <xdr:cxnSp macro="">
      <xdr:nvCxnSpPr>
        <xdr:cNvPr id="18" name="Přímá spojnice se šipkou 17">
          <a:extLst>
            <a:ext uri="{FF2B5EF4-FFF2-40B4-BE49-F238E27FC236}">
              <a16:creationId xmlns:a16="http://schemas.microsoft.com/office/drawing/2014/main" id="{6046AF4A-4FAA-46AD-86DD-CA2D0E87BEEA}"/>
            </a:ext>
          </a:extLst>
        </xdr:cNvPr>
        <xdr:cNvCxnSpPr/>
      </xdr:nvCxnSpPr>
      <xdr:spPr>
        <a:xfrm>
          <a:off x="7124700" y="5080000"/>
          <a:ext cx="9525" cy="638175"/>
        </a:xfrm>
        <a:prstGeom prst="straightConnector1">
          <a:avLst/>
        </a:prstGeom>
        <a:ln>
          <a:solidFill>
            <a:schemeClr val="bg2">
              <a:lumMod val="90000"/>
            </a:schemeClr>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266700</xdr:colOff>
      <xdr:row>53</xdr:row>
      <xdr:rowOff>0</xdr:rowOff>
    </xdr:from>
    <xdr:to>
      <xdr:col>10</xdr:col>
      <xdr:colOff>276225</xdr:colOff>
      <xdr:row>56</xdr:row>
      <xdr:rowOff>161925</xdr:rowOff>
    </xdr:to>
    <xdr:cxnSp macro="">
      <xdr:nvCxnSpPr>
        <xdr:cNvPr id="19" name="Přímá spojnice se šipkou 18">
          <a:extLst>
            <a:ext uri="{FF2B5EF4-FFF2-40B4-BE49-F238E27FC236}">
              <a16:creationId xmlns:a16="http://schemas.microsoft.com/office/drawing/2014/main" id="{AFBCE732-463D-458B-97DA-AB83D1C632C0}"/>
            </a:ext>
          </a:extLst>
        </xdr:cNvPr>
        <xdr:cNvCxnSpPr/>
      </xdr:nvCxnSpPr>
      <xdr:spPr>
        <a:xfrm>
          <a:off x="7643283" y="5080000"/>
          <a:ext cx="9525" cy="638175"/>
        </a:xfrm>
        <a:prstGeom prst="straightConnector1">
          <a:avLst/>
        </a:prstGeom>
        <a:ln>
          <a:solidFill>
            <a:schemeClr val="bg2">
              <a:lumMod val="90000"/>
            </a:schemeClr>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266700</xdr:colOff>
      <xdr:row>53</xdr:row>
      <xdr:rowOff>0</xdr:rowOff>
    </xdr:from>
    <xdr:to>
      <xdr:col>11</xdr:col>
      <xdr:colOff>276225</xdr:colOff>
      <xdr:row>56</xdr:row>
      <xdr:rowOff>161925</xdr:rowOff>
    </xdr:to>
    <xdr:cxnSp macro="">
      <xdr:nvCxnSpPr>
        <xdr:cNvPr id="20" name="Přímá spojnice se šipkou 19">
          <a:extLst>
            <a:ext uri="{FF2B5EF4-FFF2-40B4-BE49-F238E27FC236}">
              <a16:creationId xmlns:a16="http://schemas.microsoft.com/office/drawing/2014/main" id="{30AA241B-191D-4BE8-A0E0-2A13CAE1D81D}"/>
            </a:ext>
          </a:extLst>
        </xdr:cNvPr>
        <xdr:cNvCxnSpPr/>
      </xdr:nvCxnSpPr>
      <xdr:spPr>
        <a:xfrm>
          <a:off x="8161867" y="5080000"/>
          <a:ext cx="9525" cy="638175"/>
        </a:xfrm>
        <a:prstGeom prst="straightConnector1">
          <a:avLst/>
        </a:prstGeom>
        <a:ln>
          <a:solidFill>
            <a:schemeClr val="bg2">
              <a:lumMod val="90000"/>
            </a:schemeClr>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12</xdr:col>
      <xdr:colOff>266700</xdr:colOff>
      <xdr:row>53</xdr:row>
      <xdr:rowOff>0</xdr:rowOff>
    </xdr:from>
    <xdr:to>
      <xdr:col>12</xdr:col>
      <xdr:colOff>276225</xdr:colOff>
      <xdr:row>56</xdr:row>
      <xdr:rowOff>161925</xdr:rowOff>
    </xdr:to>
    <xdr:cxnSp macro="">
      <xdr:nvCxnSpPr>
        <xdr:cNvPr id="21" name="Přímá spojnice se šipkou 20">
          <a:extLst>
            <a:ext uri="{FF2B5EF4-FFF2-40B4-BE49-F238E27FC236}">
              <a16:creationId xmlns:a16="http://schemas.microsoft.com/office/drawing/2014/main" id="{61D90D40-2349-421C-BA09-C0544AE24032}"/>
            </a:ext>
          </a:extLst>
        </xdr:cNvPr>
        <xdr:cNvCxnSpPr/>
      </xdr:nvCxnSpPr>
      <xdr:spPr>
        <a:xfrm>
          <a:off x="8680450" y="5080000"/>
          <a:ext cx="9525" cy="638175"/>
        </a:xfrm>
        <a:prstGeom prst="straightConnector1">
          <a:avLst/>
        </a:prstGeom>
        <a:ln>
          <a:solidFill>
            <a:schemeClr val="bg2">
              <a:lumMod val="90000"/>
            </a:schemeClr>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twoCellAnchor>
    <xdr:from>
      <xdr:col>10</xdr:col>
      <xdr:colOff>146539</xdr:colOff>
      <xdr:row>32</xdr:row>
      <xdr:rowOff>80596</xdr:rowOff>
    </xdr:from>
    <xdr:to>
      <xdr:col>11</xdr:col>
      <xdr:colOff>0</xdr:colOff>
      <xdr:row>34</xdr:row>
      <xdr:rowOff>80596</xdr:rowOff>
    </xdr:to>
    <xdr:sp macro="" textlink="">
      <xdr:nvSpPr>
        <xdr:cNvPr id="7" name="Volný tvar 6">
          <a:extLst>
            <a:ext uri="{FF2B5EF4-FFF2-40B4-BE49-F238E27FC236}">
              <a16:creationId xmlns:a16="http://schemas.microsoft.com/office/drawing/2014/main" id="{00000000-0008-0000-0700-000007000000}"/>
            </a:ext>
          </a:extLst>
        </xdr:cNvPr>
        <xdr:cNvSpPr/>
      </xdr:nvSpPr>
      <xdr:spPr>
        <a:xfrm>
          <a:off x="8887558" y="5605096"/>
          <a:ext cx="168519" cy="329712"/>
        </a:xfrm>
        <a:custGeom>
          <a:avLst/>
          <a:gdLst>
            <a:gd name="connsiteX0" fmla="*/ 168519 w 168519"/>
            <a:gd name="connsiteY0" fmla="*/ 329712 h 329712"/>
            <a:gd name="connsiteX1" fmla="*/ 0 w 168519"/>
            <a:gd name="connsiteY1" fmla="*/ 329712 h 329712"/>
            <a:gd name="connsiteX2" fmla="*/ 7327 w 168519"/>
            <a:gd name="connsiteY2" fmla="*/ 0 h 329712"/>
            <a:gd name="connsiteX3" fmla="*/ 168519 w 168519"/>
            <a:gd name="connsiteY3" fmla="*/ 7327 h 329712"/>
          </a:gdLst>
          <a:ahLst/>
          <a:cxnLst>
            <a:cxn ang="0">
              <a:pos x="connsiteX0" y="connsiteY0"/>
            </a:cxn>
            <a:cxn ang="0">
              <a:pos x="connsiteX1" y="connsiteY1"/>
            </a:cxn>
            <a:cxn ang="0">
              <a:pos x="connsiteX2" y="connsiteY2"/>
            </a:cxn>
            <a:cxn ang="0">
              <a:pos x="connsiteX3" y="connsiteY3"/>
            </a:cxn>
          </a:cxnLst>
          <a:rect l="l" t="t" r="r" b="b"/>
          <a:pathLst>
            <a:path w="168519" h="329712">
              <a:moveTo>
                <a:pt x="168519" y="329712"/>
              </a:moveTo>
              <a:lnTo>
                <a:pt x="0" y="329712"/>
              </a:lnTo>
              <a:lnTo>
                <a:pt x="7327" y="0"/>
              </a:lnTo>
              <a:lnTo>
                <a:pt x="168519" y="7327"/>
              </a:lnTo>
            </a:path>
          </a:pathLst>
        </a:custGeom>
        <a:noFill/>
        <a:ln w="12700">
          <a:solidFill>
            <a:schemeClr val="tx1"/>
          </a:solidFill>
          <a:headEnd type="none"/>
          <a:tailEnd type="triangle"/>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10</xdr:col>
      <xdr:colOff>146539</xdr:colOff>
      <xdr:row>32</xdr:row>
      <xdr:rowOff>80596</xdr:rowOff>
    </xdr:from>
    <xdr:to>
      <xdr:col>11</xdr:col>
      <xdr:colOff>0</xdr:colOff>
      <xdr:row>34</xdr:row>
      <xdr:rowOff>80596</xdr:rowOff>
    </xdr:to>
    <xdr:sp macro="" textlink="">
      <xdr:nvSpPr>
        <xdr:cNvPr id="2" name="Volný tvar 1">
          <a:extLst>
            <a:ext uri="{FF2B5EF4-FFF2-40B4-BE49-F238E27FC236}">
              <a16:creationId xmlns:a16="http://schemas.microsoft.com/office/drawing/2014/main" id="{00000000-0008-0000-0800-000002000000}"/>
            </a:ext>
          </a:extLst>
        </xdr:cNvPr>
        <xdr:cNvSpPr/>
      </xdr:nvSpPr>
      <xdr:spPr>
        <a:xfrm>
          <a:off x="8871439" y="5643196"/>
          <a:ext cx="167786" cy="333375"/>
        </a:xfrm>
        <a:custGeom>
          <a:avLst/>
          <a:gdLst>
            <a:gd name="connsiteX0" fmla="*/ 168519 w 168519"/>
            <a:gd name="connsiteY0" fmla="*/ 329712 h 329712"/>
            <a:gd name="connsiteX1" fmla="*/ 0 w 168519"/>
            <a:gd name="connsiteY1" fmla="*/ 329712 h 329712"/>
            <a:gd name="connsiteX2" fmla="*/ 7327 w 168519"/>
            <a:gd name="connsiteY2" fmla="*/ 0 h 329712"/>
            <a:gd name="connsiteX3" fmla="*/ 168519 w 168519"/>
            <a:gd name="connsiteY3" fmla="*/ 7327 h 329712"/>
          </a:gdLst>
          <a:ahLst/>
          <a:cxnLst>
            <a:cxn ang="0">
              <a:pos x="connsiteX0" y="connsiteY0"/>
            </a:cxn>
            <a:cxn ang="0">
              <a:pos x="connsiteX1" y="connsiteY1"/>
            </a:cxn>
            <a:cxn ang="0">
              <a:pos x="connsiteX2" y="connsiteY2"/>
            </a:cxn>
            <a:cxn ang="0">
              <a:pos x="connsiteX3" y="connsiteY3"/>
            </a:cxn>
          </a:cxnLst>
          <a:rect l="l" t="t" r="r" b="b"/>
          <a:pathLst>
            <a:path w="168519" h="329712">
              <a:moveTo>
                <a:pt x="168519" y="329712"/>
              </a:moveTo>
              <a:lnTo>
                <a:pt x="0" y="329712"/>
              </a:lnTo>
              <a:lnTo>
                <a:pt x="7327" y="0"/>
              </a:lnTo>
              <a:lnTo>
                <a:pt x="168519" y="7327"/>
              </a:lnTo>
            </a:path>
          </a:pathLst>
        </a:custGeom>
        <a:noFill/>
        <a:ln w="12700">
          <a:solidFill>
            <a:schemeClr val="tx1"/>
          </a:solidFill>
          <a:headEnd type="none"/>
          <a:tailEnd type="triangle"/>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clientData/>
  </xdr:twoCellAnchor>
</xdr:wsDr>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List1"/>
  <dimension ref="A1:L93"/>
  <sheetViews>
    <sheetView showGridLines="0" topLeftCell="A25" workbookViewId="0">
      <selection activeCell="B45" sqref="B45:E47"/>
    </sheetView>
  </sheetViews>
  <sheetFormatPr defaultColWidth="0" defaultRowHeight="12.75" zeroHeight="1"/>
  <cols>
    <col min="1" max="1" width="4.7109375" customWidth="1"/>
    <col min="2" max="2" width="19.5703125" customWidth="1"/>
    <col min="3" max="3" width="27" customWidth="1"/>
    <col min="4" max="5" width="9.140625" customWidth="1"/>
    <col min="6" max="6" width="12.85546875" customWidth="1"/>
    <col min="7" max="8" width="9.140625" customWidth="1"/>
    <col min="9" max="9" width="11.28515625" bestFit="1" customWidth="1"/>
    <col min="10" max="10" width="4.7109375" customWidth="1"/>
    <col min="11" max="11" width="9.140625" hidden="1" customWidth="1"/>
    <col min="12" max="12" width="0" hidden="1" customWidth="1"/>
    <col min="13" max="16384" width="9.140625" hidden="1"/>
  </cols>
  <sheetData>
    <row r="1" spans="2:9" ht="13.5" thickBot="1"/>
    <row r="2" spans="2:9" ht="18.75" thickBot="1">
      <c r="B2" s="238" t="s">
        <v>122</v>
      </c>
      <c r="C2" s="239"/>
      <c r="D2" s="239"/>
      <c r="E2" s="239"/>
      <c r="F2" s="239"/>
      <c r="G2" s="239"/>
      <c r="H2" s="239"/>
      <c r="I2" s="240"/>
    </row>
    <row r="3" spans="2:9">
      <c r="B3" s="241" t="s">
        <v>123</v>
      </c>
      <c r="C3" s="242" t="s">
        <v>124</v>
      </c>
      <c r="D3" s="243"/>
      <c r="E3" s="243"/>
      <c r="F3" s="243"/>
      <c r="G3" s="243"/>
      <c r="H3" s="243"/>
      <c r="I3" s="244"/>
    </row>
    <row r="4" spans="2:9">
      <c r="B4" s="245" t="s">
        <v>125</v>
      </c>
      <c r="C4" s="644">
        <v>304834</v>
      </c>
      <c r="D4" s="644"/>
      <c r="E4" s="246" t="s">
        <v>126</v>
      </c>
      <c r="F4" s="247" t="s">
        <v>127</v>
      </c>
      <c r="G4" s="248"/>
      <c r="H4" s="249" t="s">
        <v>128</v>
      </c>
      <c r="I4" s="250"/>
    </row>
    <row r="5" spans="2:9">
      <c r="B5" s="251" t="s">
        <v>129</v>
      </c>
      <c r="C5" s="645" t="s">
        <v>173</v>
      </c>
      <c r="D5" s="645"/>
      <c r="E5" s="645"/>
      <c r="F5" s="645"/>
      <c r="G5" s="252"/>
      <c r="H5" s="253" t="s">
        <v>130</v>
      </c>
      <c r="I5" s="254"/>
    </row>
    <row r="6" spans="2:9">
      <c r="B6" s="255" t="s">
        <v>131</v>
      </c>
      <c r="C6" s="646" t="s">
        <v>174</v>
      </c>
      <c r="D6" s="647"/>
      <c r="E6" s="647"/>
      <c r="F6" s="647"/>
      <c r="G6" s="647"/>
      <c r="H6" s="647"/>
      <c r="I6" s="648"/>
    </row>
    <row r="7" spans="2:9">
      <c r="B7" s="256" t="s">
        <v>132</v>
      </c>
      <c r="C7" s="257" t="s">
        <v>133</v>
      </c>
      <c r="D7" s="258" t="s">
        <v>134</v>
      </c>
      <c r="E7" s="257"/>
      <c r="F7" s="259" t="s">
        <v>133</v>
      </c>
      <c r="G7" s="649" t="s">
        <v>135</v>
      </c>
      <c r="H7" s="649"/>
      <c r="I7" s="260" t="s">
        <v>133</v>
      </c>
    </row>
    <row r="8" spans="2:9" s="97" customFormat="1">
      <c r="B8" s="261"/>
      <c r="C8" s="262"/>
      <c r="D8" s="650"/>
      <c r="E8" s="644"/>
      <c r="F8" s="263"/>
      <c r="G8" s="262"/>
      <c r="H8" s="262"/>
      <c r="I8" s="250"/>
    </row>
    <row r="9" spans="2:9" ht="13.5" thickBot="1">
      <c r="B9" s="264"/>
      <c r="C9" s="265"/>
      <c r="D9" s="642"/>
      <c r="E9" s="643"/>
      <c r="F9" s="266"/>
      <c r="G9" s="642"/>
      <c r="H9" s="643"/>
      <c r="I9" s="267"/>
    </row>
    <row r="10" spans="2:9">
      <c r="B10" s="639" t="s">
        <v>136</v>
      </c>
      <c r="C10" s="640"/>
      <c r="D10" s="640"/>
      <c r="E10" s="640"/>
      <c r="F10" s="640"/>
      <c r="G10" s="640"/>
      <c r="H10" s="640"/>
      <c r="I10" s="641"/>
    </row>
    <row r="11" spans="2:9">
      <c r="B11" s="256" t="s">
        <v>137</v>
      </c>
      <c r="C11" s="259"/>
      <c r="D11" s="258" t="s">
        <v>138</v>
      </c>
      <c r="E11" s="268"/>
      <c r="F11" s="268"/>
      <c r="G11" s="257"/>
      <c r="H11" s="257"/>
      <c r="I11" s="260"/>
    </row>
    <row r="12" spans="2:9">
      <c r="B12" s="261" t="s">
        <v>139</v>
      </c>
      <c r="C12" s="269"/>
      <c r="D12" s="270">
        <v>2010</v>
      </c>
      <c r="E12" s="262"/>
      <c r="F12" s="262"/>
      <c r="G12" s="249"/>
      <c r="H12" s="249"/>
      <c r="I12" s="271"/>
    </row>
    <row r="13" spans="2:9" ht="13.5" thickBot="1">
      <c r="B13" s="264"/>
      <c r="C13" s="272"/>
      <c r="D13" s="273"/>
      <c r="E13" s="274"/>
      <c r="F13" s="274"/>
      <c r="G13" s="275"/>
      <c r="H13" s="275"/>
      <c r="I13" s="276"/>
    </row>
    <row r="14" spans="2:9">
      <c r="B14" s="639" t="s">
        <v>140</v>
      </c>
      <c r="C14" s="640"/>
      <c r="D14" s="640"/>
      <c r="E14" s="640"/>
      <c r="F14" s="640"/>
      <c r="G14" s="640"/>
      <c r="H14" s="640"/>
      <c r="I14" s="641"/>
    </row>
    <row r="15" spans="2:9">
      <c r="B15" s="623"/>
      <c r="C15" s="624"/>
      <c r="D15" s="624"/>
      <c r="E15" s="624"/>
      <c r="F15" s="624"/>
      <c r="G15" s="624"/>
      <c r="H15" s="624"/>
      <c r="I15" s="625"/>
    </row>
    <row r="16" spans="2:9">
      <c r="B16" s="635" t="s">
        <v>141</v>
      </c>
      <c r="C16" s="636"/>
      <c r="D16" s="636"/>
      <c r="E16" s="636"/>
      <c r="F16" s="636"/>
      <c r="G16" s="636"/>
      <c r="H16" s="636"/>
      <c r="I16" s="637"/>
    </row>
    <row r="17" spans="2:9">
      <c r="B17" s="635" t="s">
        <v>142</v>
      </c>
      <c r="C17" s="636"/>
      <c r="D17" s="636"/>
      <c r="E17" s="636"/>
      <c r="F17" s="636"/>
      <c r="G17" s="636"/>
      <c r="H17" s="636"/>
      <c r="I17" s="637"/>
    </row>
    <row r="18" spans="2:9">
      <c r="B18" s="635" t="s">
        <v>143</v>
      </c>
      <c r="C18" s="636"/>
      <c r="D18" s="636"/>
      <c r="E18" s="636"/>
      <c r="F18" s="636"/>
      <c r="G18" s="636"/>
      <c r="H18" s="636"/>
      <c r="I18" s="637"/>
    </row>
    <row r="19" spans="2:9">
      <c r="B19" s="635" t="s">
        <v>144</v>
      </c>
      <c r="C19" s="636"/>
      <c r="D19" s="636"/>
      <c r="E19" s="636"/>
      <c r="F19" s="636"/>
      <c r="G19" s="636"/>
      <c r="H19" s="636"/>
      <c r="I19" s="637"/>
    </row>
    <row r="20" spans="2:9">
      <c r="B20" s="635" t="s">
        <v>145</v>
      </c>
      <c r="C20" s="636"/>
      <c r="D20" s="636"/>
      <c r="E20" s="636"/>
      <c r="F20" s="636"/>
      <c r="G20" s="636"/>
      <c r="H20" s="636"/>
      <c r="I20" s="637"/>
    </row>
    <row r="21" spans="2:9">
      <c r="B21" s="635" t="s">
        <v>146</v>
      </c>
      <c r="C21" s="636"/>
      <c r="D21" s="636"/>
      <c r="E21" s="636"/>
      <c r="F21" s="636"/>
      <c r="G21" s="636"/>
      <c r="H21" s="636"/>
      <c r="I21" s="637"/>
    </row>
    <row r="22" spans="2:9">
      <c r="B22" s="635" t="s">
        <v>147</v>
      </c>
      <c r="C22" s="636"/>
      <c r="D22" s="636"/>
      <c r="E22" s="636"/>
      <c r="F22" s="636"/>
      <c r="G22" s="636"/>
      <c r="H22" s="636"/>
      <c r="I22" s="637"/>
    </row>
    <row r="23" spans="2:9" ht="26.1" customHeight="1">
      <c r="B23" s="635" t="s">
        <v>148</v>
      </c>
      <c r="C23" s="636"/>
      <c r="D23" s="636"/>
      <c r="E23" s="636"/>
      <c r="F23" s="636"/>
      <c r="G23" s="636"/>
      <c r="H23" s="636"/>
      <c r="I23" s="637"/>
    </row>
    <row r="24" spans="2:9" ht="26.1" customHeight="1">
      <c r="B24" s="635" t="s">
        <v>149</v>
      </c>
      <c r="C24" s="636"/>
      <c r="D24" s="636"/>
      <c r="E24" s="636"/>
      <c r="F24" s="636"/>
      <c r="G24" s="636"/>
      <c r="H24" s="636"/>
      <c r="I24" s="637"/>
    </row>
    <row r="25" spans="2:9" ht="26.1" customHeight="1">
      <c r="B25" s="635" t="s">
        <v>223</v>
      </c>
      <c r="C25" s="636"/>
      <c r="D25" s="636"/>
      <c r="E25" s="636"/>
      <c r="F25" s="636"/>
      <c r="G25" s="636"/>
      <c r="H25" s="636"/>
      <c r="I25" s="637"/>
    </row>
    <row r="26" spans="2:9">
      <c r="B26" s="635" t="s">
        <v>175</v>
      </c>
      <c r="C26" s="636"/>
      <c r="D26" s="636"/>
      <c r="E26" s="636"/>
      <c r="F26" s="636"/>
      <c r="G26" s="636"/>
      <c r="H26" s="636"/>
      <c r="I26" s="637"/>
    </row>
    <row r="27" spans="2:9" ht="12.75" customHeight="1">
      <c r="B27" s="635" t="s">
        <v>150</v>
      </c>
      <c r="C27" s="636"/>
      <c r="D27" s="636"/>
      <c r="E27" s="636"/>
      <c r="F27" s="636"/>
      <c r="G27" s="636"/>
      <c r="H27" s="636"/>
      <c r="I27" s="637"/>
    </row>
    <row r="28" spans="2:9" ht="12.75" customHeight="1">
      <c r="B28" s="635" t="s">
        <v>151</v>
      </c>
      <c r="C28" s="636"/>
      <c r="D28" s="636"/>
      <c r="E28" s="636"/>
      <c r="F28" s="636"/>
      <c r="G28" s="636"/>
      <c r="H28" s="636"/>
      <c r="I28" s="637"/>
    </row>
    <row r="29" spans="2:9" ht="26.1" customHeight="1">
      <c r="B29" s="635" t="s">
        <v>152</v>
      </c>
      <c r="C29" s="636"/>
      <c r="D29" s="636"/>
      <c r="E29" s="636"/>
      <c r="F29" s="636"/>
      <c r="G29" s="636"/>
      <c r="H29" s="636"/>
      <c r="I29" s="637"/>
    </row>
    <row r="30" spans="2:9" ht="12.75" customHeight="1">
      <c r="B30" s="635" t="s">
        <v>153</v>
      </c>
      <c r="C30" s="636"/>
      <c r="D30" s="636"/>
      <c r="E30" s="636"/>
      <c r="F30" s="636"/>
      <c r="G30" s="636"/>
      <c r="H30" s="636"/>
      <c r="I30" s="637"/>
    </row>
    <row r="31" spans="2:9" ht="12.75" customHeight="1">
      <c r="B31" s="635" t="s">
        <v>154</v>
      </c>
      <c r="C31" s="636"/>
      <c r="D31" s="636"/>
      <c r="E31" s="636"/>
      <c r="F31" s="636"/>
      <c r="G31" s="636"/>
      <c r="H31" s="636"/>
      <c r="I31" s="637"/>
    </row>
    <row r="32" spans="2:9" ht="12.75" customHeight="1">
      <c r="B32" s="635" t="s">
        <v>224</v>
      </c>
      <c r="C32" s="636"/>
      <c r="D32" s="636"/>
      <c r="E32" s="636"/>
      <c r="F32" s="636"/>
      <c r="G32" s="636"/>
      <c r="H32" s="636"/>
      <c r="I32" s="637"/>
    </row>
    <row r="33" spans="2:9" ht="13.5" thickBot="1">
      <c r="B33" s="617"/>
      <c r="C33" s="618"/>
      <c r="D33" s="618"/>
      <c r="E33" s="618"/>
      <c r="F33" s="618"/>
      <c r="G33" s="618"/>
      <c r="H33" s="618"/>
      <c r="I33" s="619"/>
    </row>
    <row r="34" spans="2:9">
      <c r="B34" s="608" t="s">
        <v>155</v>
      </c>
      <c r="C34" s="609"/>
      <c r="D34" s="609"/>
      <c r="E34" s="609"/>
      <c r="F34" s="609"/>
      <c r="G34" s="609"/>
      <c r="H34" s="609"/>
      <c r="I34" s="610"/>
    </row>
    <row r="35" spans="2:9">
      <c r="B35" s="277" t="s">
        <v>156</v>
      </c>
      <c r="C35" s="278" t="s">
        <v>157</v>
      </c>
      <c r="D35" s="278"/>
      <c r="E35" s="278"/>
      <c r="F35" s="278"/>
      <c r="G35" s="638" t="s">
        <v>158</v>
      </c>
      <c r="H35" s="638"/>
      <c r="I35" s="279"/>
    </row>
    <row r="36" spans="2:9">
      <c r="B36" s="280">
        <v>41961</v>
      </c>
      <c r="C36" s="633" t="s">
        <v>187</v>
      </c>
      <c r="D36" s="633"/>
      <c r="E36" s="633"/>
      <c r="F36" s="633"/>
      <c r="G36" s="634" t="s">
        <v>188</v>
      </c>
      <c r="H36" s="634"/>
      <c r="I36" s="281"/>
    </row>
    <row r="37" spans="2:9">
      <c r="B37" s="623"/>
      <c r="C37" s="624"/>
      <c r="D37" s="624"/>
      <c r="E37" s="624"/>
      <c r="F37" s="624"/>
      <c r="G37" s="624"/>
      <c r="H37" s="624"/>
      <c r="I37" s="625"/>
    </row>
    <row r="38" spans="2:9">
      <c r="B38" s="623"/>
      <c r="C38" s="624"/>
      <c r="D38" s="624"/>
      <c r="E38" s="624"/>
      <c r="F38" s="624"/>
      <c r="G38" s="624"/>
      <c r="H38" s="624"/>
      <c r="I38" s="625"/>
    </row>
    <row r="39" spans="2:9">
      <c r="B39" s="623"/>
      <c r="C39" s="624"/>
      <c r="D39" s="624"/>
      <c r="E39" s="624"/>
      <c r="F39" s="624"/>
      <c r="G39" s="624"/>
      <c r="H39" s="624"/>
      <c r="I39" s="625"/>
    </row>
    <row r="40" spans="2:9" ht="13.5" thickBot="1">
      <c r="B40" s="623"/>
      <c r="C40" s="624"/>
      <c r="D40" s="624"/>
      <c r="E40" s="624"/>
      <c r="F40" s="624"/>
      <c r="G40" s="624"/>
      <c r="H40" s="624"/>
      <c r="I40" s="625"/>
    </row>
    <row r="41" spans="2:9" ht="12.75" customHeight="1">
      <c r="B41" s="333" t="s">
        <v>159</v>
      </c>
      <c r="C41" s="632" t="s">
        <v>157</v>
      </c>
      <c r="D41" s="632"/>
      <c r="E41" s="632"/>
      <c r="F41" s="282" t="s">
        <v>158</v>
      </c>
      <c r="G41" s="632" t="s">
        <v>160</v>
      </c>
      <c r="H41" s="632"/>
      <c r="I41" s="334" t="s">
        <v>156</v>
      </c>
    </row>
    <row r="42" spans="2:9" s="285" customFormat="1" ht="24">
      <c r="B42" s="338" t="s">
        <v>189</v>
      </c>
      <c r="C42" s="626" t="s">
        <v>190</v>
      </c>
      <c r="D42" s="626"/>
      <c r="E42" s="626"/>
      <c r="F42" s="339" t="s">
        <v>188</v>
      </c>
      <c r="G42" s="627" t="s">
        <v>203</v>
      </c>
      <c r="H42" s="627"/>
      <c r="I42" s="340">
        <v>41961</v>
      </c>
    </row>
    <row r="43" spans="2:9" s="285" customFormat="1">
      <c r="B43" s="338"/>
      <c r="C43" s="626" t="s">
        <v>191</v>
      </c>
      <c r="D43" s="626"/>
      <c r="E43" s="626"/>
      <c r="F43" s="339"/>
      <c r="G43" s="627" t="s">
        <v>203</v>
      </c>
      <c r="H43" s="627"/>
      <c r="I43" s="340">
        <v>41961</v>
      </c>
    </row>
    <row r="44" spans="2:9" s="285" customFormat="1">
      <c r="B44" s="338" t="s">
        <v>192</v>
      </c>
      <c r="C44" s="626" t="s">
        <v>193</v>
      </c>
      <c r="D44" s="626"/>
      <c r="E44" s="626"/>
      <c r="F44" s="339"/>
      <c r="G44" s="627" t="s">
        <v>203</v>
      </c>
      <c r="H44" s="627"/>
      <c r="I44" s="340">
        <v>41961</v>
      </c>
    </row>
    <row r="45" spans="2:9" s="285" customFormat="1" ht="12.75" customHeight="1">
      <c r="B45" s="338"/>
      <c r="C45" s="626" t="s">
        <v>194</v>
      </c>
      <c r="D45" s="626"/>
      <c r="E45" s="626"/>
      <c r="F45" s="341"/>
      <c r="G45" s="627" t="s">
        <v>203</v>
      </c>
      <c r="H45" s="627"/>
      <c r="I45" s="340">
        <v>41961</v>
      </c>
    </row>
    <row r="46" spans="2:9" s="285" customFormat="1" ht="26.25" customHeight="1">
      <c r="B46" s="338"/>
      <c r="C46" s="631" t="s">
        <v>195</v>
      </c>
      <c r="D46" s="631"/>
      <c r="E46" s="631"/>
      <c r="F46" s="341"/>
      <c r="G46" s="627" t="s">
        <v>203</v>
      </c>
      <c r="H46" s="627"/>
      <c r="I46" s="340">
        <v>41961</v>
      </c>
    </row>
    <row r="47" spans="2:9" s="285" customFormat="1" ht="24">
      <c r="B47" s="338" t="s">
        <v>196</v>
      </c>
      <c r="C47" s="626" t="s">
        <v>197</v>
      </c>
      <c r="D47" s="626"/>
      <c r="E47" s="626"/>
      <c r="F47" s="339"/>
      <c r="G47" s="627" t="s">
        <v>203</v>
      </c>
      <c r="H47" s="627"/>
      <c r="I47" s="340">
        <v>41961</v>
      </c>
    </row>
    <row r="48" spans="2:9" s="285" customFormat="1" ht="12.75" customHeight="1">
      <c r="B48" s="338"/>
      <c r="C48" s="626" t="s">
        <v>206</v>
      </c>
      <c r="D48" s="626"/>
      <c r="E48" s="626"/>
      <c r="F48" s="341"/>
      <c r="G48" s="627" t="s">
        <v>203</v>
      </c>
      <c r="H48" s="627"/>
      <c r="I48" s="340">
        <v>41961</v>
      </c>
    </row>
    <row r="49" spans="2:9" s="285" customFormat="1">
      <c r="B49" s="338" t="s">
        <v>198</v>
      </c>
      <c r="C49" s="626" t="s">
        <v>199</v>
      </c>
      <c r="D49" s="626"/>
      <c r="E49" s="626"/>
      <c r="F49" s="339"/>
      <c r="G49" s="627" t="s">
        <v>203</v>
      </c>
      <c r="H49" s="627"/>
      <c r="I49" s="340">
        <v>41961</v>
      </c>
    </row>
    <row r="50" spans="2:9" s="285" customFormat="1">
      <c r="B50" s="338"/>
      <c r="C50" s="626" t="s">
        <v>200</v>
      </c>
      <c r="D50" s="626"/>
      <c r="E50" s="626"/>
      <c r="F50" s="339"/>
      <c r="G50" s="627" t="s">
        <v>203</v>
      </c>
      <c r="H50" s="627"/>
      <c r="I50" s="340">
        <v>41961</v>
      </c>
    </row>
    <row r="51" spans="2:9" s="285" customFormat="1" ht="84">
      <c r="B51" s="338" t="s">
        <v>201</v>
      </c>
      <c r="C51" s="339" t="s">
        <v>202</v>
      </c>
      <c r="D51" s="339"/>
      <c r="E51" s="339"/>
      <c r="F51" s="339"/>
      <c r="G51" s="627" t="s">
        <v>205</v>
      </c>
      <c r="H51" s="627"/>
      <c r="I51" s="340">
        <v>41961</v>
      </c>
    </row>
    <row r="52" spans="2:9" s="285" customFormat="1" ht="36">
      <c r="B52" s="283" t="s">
        <v>219</v>
      </c>
      <c r="C52" s="317" t="s">
        <v>220</v>
      </c>
      <c r="D52" s="317"/>
      <c r="E52" s="317"/>
      <c r="F52" s="317" t="s">
        <v>188</v>
      </c>
      <c r="G52" s="318" t="s">
        <v>203</v>
      </c>
      <c r="H52" s="318"/>
      <c r="I52" s="284">
        <v>41971</v>
      </c>
    </row>
    <row r="53" spans="2:9" s="285" customFormat="1" ht="36">
      <c r="B53" s="283" t="s">
        <v>221</v>
      </c>
      <c r="C53" s="317" t="s">
        <v>220</v>
      </c>
      <c r="D53" s="317"/>
      <c r="E53" s="317"/>
      <c r="F53" s="317"/>
      <c r="G53" s="318" t="s">
        <v>203</v>
      </c>
      <c r="H53" s="318"/>
      <c r="I53" s="284">
        <v>41971</v>
      </c>
    </row>
    <row r="54" spans="2:9" s="285" customFormat="1" ht="51">
      <c r="B54" s="335"/>
      <c r="C54" s="336" t="s">
        <v>225</v>
      </c>
      <c r="D54" s="337"/>
      <c r="E54" s="337"/>
      <c r="F54" s="317"/>
      <c r="G54" s="318" t="s">
        <v>222</v>
      </c>
      <c r="H54" s="318"/>
      <c r="I54" s="284"/>
    </row>
    <row r="55" spans="2:9" s="285" customFormat="1" ht="78" customHeight="1">
      <c r="B55" s="335"/>
      <c r="C55" s="336" t="s">
        <v>226</v>
      </c>
      <c r="D55" s="317"/>
      <c r="E55" s="317"/>
      <c r="F55" s="317"/>
      <c r="G55" s="318" t="s">
        <v>222</v>
      </c>
      <c r="H55" s="318"/>
      <c r="I55" s="284"/>
    </row>
    <row r="56" spans="2:9" s="285" customFormat="1" ht="36">
      <c r="B56" s="283" t="s">
        <v>227</v>
      </c>
      <c r="C56" s="317" t="s">
        <v>220</v>
      </c>
      <c r="D56" s="317"/>
      <c r="E56" s="317"/>
      <c r="F56" s="317"/>
      <c r="G56" s="318" t="s">
        <v>203</v>
      </c>
      <c r="H56" s="318"/>
      <c r="I56" s="284">
        <v>41971</v>
      </c>
    </row>
    <row r="57" spans="2:9" s="285" customFormat="1" hidden="1">
      <c r="B57" s="283"/>
      <c r="C57" s="317"/>
      <c r="D57" s="317"/>
      <c r="E57" s="317"/>
      <c r="F57" s="317"/>
      <c r="G57" s="318"/>
      <c r="H57" s="318"/>
      <c r="I57" s="284"/>
    </row>
    <row r="58" spans="2:9" s="285" customFormat="1" hidden="1">
      <c r="B58" s="283"/>
      <c r="C58" s="317"/>
      <c r="D58" s="317"/>
      <c r="E58" s="317"/>
      <c r="F58" s="317"/>
      <c r="G58" s="318"/>
      <c r="H58" s="318"/>
      <c r="I58" s="284"/>
    </row>
    <row r="59" spans="2:9" s="285" customFormat="1" hidden="1">
      <c r="B59" s="283"/>
      <c r="C59" s="317"/>
      <c r="D59" s="317"/>
      <c r="E59" s="317"/>
      <c r="F59" s="317"/>
      <c r="G59" s="318"/>
      <c r="H59" s="318"/>
      <c r="I59" s="284"/>
    </row>
    <row r="60" spans="2:9" s="285" customFormat="1" hidden="1">
      <c r="B60" s="283"/>
      <c r="C60" s="317"/>
      <c r="D60" s="317"/>
      <c r="E60" s="317"/>
      <c r="F60" s="317"/>
      <c r="G60" s="318"/>
      <c r="H60" s="318"/>
      <c r="I60" s="284"/>
    </row>
    <row r="61" spans="2:9" s="285" customFormat="1" hidden="1">
      <c r="B61" s="283"/>
      <c r="C61" s="317"/>
      <c r="D61" s="317"/>
      <c r="E61" s="317"/>
      <c r="F61" s="317"/>
      <c r="G61" s="318"/>
      <c r="H61" s="318"/>
      <c r="I61" s="284"/>
    </row>
    <row r="62" spans="2:9" s="285" customFormat="1" hidden="1">
      <c r="B62" s="283"/>
      <c r="C62" s="317"/>
      <c r="D62" s="317"/>
      <c r="E62" s="317"/>
      <c r="F62" s="317"/>
      <c r="G62" s="318"/>
      <c r="H62" s="318"/>
      <c r="I62" s="284"/>
    </row>
    <row r="63" spans="2:9" s="285" customFormat="1" hidden="1">
      <c r="B63" s="286"/>
      <c r="C63" s="287"/>
      <c r="D63" s="287"/>
      <c r="E63" s="287"/>
      <c r="F63" s="287"/>
      <c r="G63" s="287"/>
      <c r="H63" s="287"/>
      <c r="I63" s="288"/>
    </row>
    <row r="64" spans="2:9" s="285" customFormat="1">
      <c r="B64" s="286"/>
      <c r="C64" s="287"/>
      <c r="D64" s="287"/>
      <c r="E64" s="287"/>
      <c r="F64" s="287"/>
      <c r="G64" s="287"/>
      <c r="H64" s="287"/>
      <c r="I64" s="288"/>
    </row>
    <row r="65" spans="2:9">
      <c r="B65" s="289" t="s">
        <v>161</v>
      </c>
      <c r="C65" s="290"/>
      <c r="D65" s="291"/>
      <c r="E65" s="291"/>
      <c r="F65" s="291"/>
      <c r="G65" s="291"/>
      <c r="H65" s="290"/>
      <c r="I65" s="292"/>
    </row>
    <row r="66" spans="2:9">
      <c r="B66" s="623" t="s">
        <v>162</v>
      </c>
      <c r="C66" s="624"/>
      <c r="D66" s="624"/>
      <c r="E66" s="624"/>
      <c r="F66" s="624"/>
      <c r="G66" s="624"/>
      <c r="H66" s="624"/>
      <c r="I66" s="625"/>
    </row>
    <row r="67" spans="2:9">
      <c r="B67" s="628"/>
      <c r="C67" s="629"/>
      <c r="D67" s="629"/>
      <c r="E67" s="629"/>
      <c r="F67" s="629"/>
      <c r="G67" s="629"/>
      <c r="H67" s="629"/>
      <c r="I67" s="630"/>
    </row>
    <row r="68" spans="2:9">
      <c r="B68" s="623" t="s">
        <v>163</v>
      </c>
      <c r="C68" s="624"/>
      <c r="D68" s="624"/>
      <c r="E68" s="624"/>
      <c r="F68" s="624"/>
      <c r="G68" s="624"/>
      <c r="H68" s="624"/>
      <c r="I68" s="625"/>
    </row>
    <row r="69" spans="2:9">
      <c r="B69" s="628"/>
      <c r="C69" s="629"/>
      <c r="D69" s="629"/>
      <c r="E69" s="629"/>
      <c r="F69" s="629"/>
      <c r="G69" s="629"/>
      <c r="H69" s="629"/>
      <c r="I69" s="630"/>
    </row>
    <row r="70" spans="2:9">
      <c r="B70" s="623" t="s">
        <v>164</v>
      </c>
      <c r="C70" s="624"/>
      <c r="D70" s="624"/>
      <c r="E70" s="624"/>
      <c r="F70" s="624"/>
      <c r="G70" s="624"/>
      <c r="H70" s="624"/>
      <c r="I70" s="625"/>
    </row>
    <row r="71" spans="2:9" ht="13.5" thickBot="1">
      <c r="B71" s="617"/>
      <c r="C71" s="618"/>
      <c r="D71" s="618"/>
      <c r="E71" s="618"/>
      <c r="F71" s="618"/>
      <c r="G71" s="618"/>
      <c r="H71" s="618"/>
      <c r="I71" s="619"/>
    </row>
    <row r="72" spans="2:9">
      <c r="B72" s="620" t="s">
        <v>165</v>
      </c>
      <c r="C72" s="621"/>
      <c r="D72" s="621"/>
      <c r="E72" s="621"/>
      <c r="F72" s="621"/>
      <c r="G72" s="621"/>
      <c r="H72" s="621"/>
      <c r="I72" s="622"/>
    </row>
    <row r="73" spans="2:9">
      <c r="B73" s="623"/>
      <c r="C73" s="624"/>
      <c r="D73" s="624"/>
      <c r="E73" s="624"/>
      <c r="F73" s="624"/>
      <c r="G73" s="624"/>
      <c r="H73" s="624"/>
      <c r="I73" s="625"/>
    </row>
    <row r="74" spans="2:9">
      <c r="B74" s="623"/>
      <c r="C74" s="624"/>
      <c r="D74" s="624"/>
      <c r="E74" s="624"/>
      <c r="F74" s="624"/>
      <c r="G74" s="624"/>
      <c r="H74" s="624"/>
      <c r="I74" s="625"/>
    </row>
    <row r="75" spans="2:9" ht="13.5" thickBot="1">
      <c r="B75" s="617"/>
      <c r="C75" s="618"/>
      <c r="D75" s="618"/>
      <c r="E75" s="618"/>
      <c r="F75" s="618"/>
      <c r="G75" s="618"/>
      <c r="H75" s="618"/>
      <c r="I75" s="619"/>
    </row>
    <row r="76" spans="2:9">
      <c r="B76" s="608" t="s">
        <v>166</v>
      </c>
      <c r="C76" s="609"/>
      <c r="D76" s="609"/>
      <c r="E76" s="609"/>
      <c r="F76" s="609"/>
      <c r="G76" s="609"/>
      <c r="H76" s="609"/>
      <c r="I76" s="610"/>
    </row>
    <row r="77" spans="2:9">
      <c r="B77" s="623"/>
      <c r="C77" s="624"/>
      <c r="D77" s="624"/>
      <c r="E77" s="624"/>
      <c r="F77" s="624"/>
      <c r="G77" s="624"/>
      <c r="H77" s="624"/>
      <c r="I77" s="625"/>
    </row>
    <row r="78" spans="2:9">
      <c r="B78" s="623"/>
      <c r="C78" s="624"/>
      <c r="D78" s="624"/>
      <c r="E78" s="624"/>
      <c r="F78" s="624"/>
      <c r="G78" s="624"/>
      <c r="H78" s="624"/>
      <c r="I78" s="625"/>
    </row>
    <row r="79" spans="2:9" ht="13.5" thickBot="1">
      <c r="B79" s="617"/>
      <c r="C79" s="618"/>
      <c r="D79" s="618"/>
      <c r="E79" s="618"/>
      <c r="F79" s="618"/>
      <c r="G79" s="618"/>
      <c r="H79" s="618"/>
      <c r="I79" s="619"/>
    </row>
    <row r="80" spans="2:9">
      <c r="B80" s="608" t="s">
        <v>167</v>
      </c>
      <c r="C80" s="609"/>
      <c r="D80" s="609"/>
      <c r="E80" s="609"/>
      <c r="F80" s="609"/>
      <c r="G80" s="609"/>
      <c r="H80" s="609"/>
      <c r="I80" s="610"/>
    </row>
    <row r="81" spans="2:9">
      <c r="B81" s="623"/>
      <c r="C81" s="624"/>
      <c r="D81" s="624"/>
      <c r="E81" s="624"/>
      <c r="F81" s="624"/>
      <c r="G81" s="624"/>
      <c r="H81" s="624"/>
      <c r="I81" s="625"/>
    </row>
    <row r="82" spans="2:9">
      <c r="B82" s="623"/>
      <c r="C82" s="624"/>
      <c r="D82" s="624"/>
      <c r="E82" s="624"/>
      <c r="F82" s="624"/>
      <c r="G82" s="624"/>
      <c r="H82" s="624"/>
      <c r="I82" s="625"/>
    </row>
    <row r="83" spans="2:9" ht="13.5" thickBot="1">
      <c r="B83" s="617"/>
      <c r="C83" s="618"/>
      <c r="D83" s="618"/>
      <c r="E83" s="618"/>
      <c r="F83" s="618"/>
      <c r="G83" s="618"/>
      <c r="H83" s="618"/>
      <c r="I83" s="619"/>
    </row>
    <row r="84" spans="2:9">
      <c r="B84" s="608" t="s">
        <v>168</v>
      </c>
      <c r="C84" s="609"/>
      <c r="D84" s="609"/>
      <c r="E84" s="609"/>
      <c r="F84" s="609"/>
      <c r="G84" s="609"/>
      <c r="H84" s="609"/>
      <c r="I84" s="610"/>
    </row>
    <row r="85" spans="2:9">
      <c r="B85" s="611" t="s">
        <v>169</v>
      </c>
      <c r="C85" s="612"/>
      <c r="D85" s="612"/>
      <c r="E85" s="612"/>
      <c r="F85" s="612"/>
      <c r="G85" s="612"/>
      <c r="H85" s="612"/>
      <c r="I85" s="613"/>
    </row>
    <row r="86" spans="2:9">
      <c r="B86" s="611" t="s">
        <v>170</v>
      </c>
      <c r="C86" s="612"/>
      <c r="D86" s="612"/>
      <c r="E86" s="612"/>
      <c r="F86" s="612"/>
      <c r="G86" s="612"/>
      <c r="H86" s="612"/>
      <c r="I86" s="613"/>
    </row>
    <row r="87" spans="2:9">
      <c r="B87" s="611" t="s">
        <v>171</v>
      </c>
      <c r="C87" s="612"/>
      <c r="D87" s="612"/>
      <c r="E87" s="612"/>
      <c r="F87" s="612"/>
      <c r="G87" s="612"/>
      <c r="H87" s="612"/>
      <c r="I87" s="613"/>
    </row>
    <row r="88" spans="2:9" ht="13.5" thickBot="1">
      <c r="B88" s="614" t="s">
        <v>172</v>
      </c>
      <c r="C88" s="615"/>
      <c r="D88" s="615"/>
      <c r="E88" s="615"/>
      <c r="F88" s="615"/>
      <c r="G88" s="615"/>
      <c r="H88" s="615"/>
      <c r="I88" s="616"/>
    </row>
    <row r="89" spans="2:9" ht="15">
      <c r="B89" s="293"/>
      <c r="C89" s="293"/>
      <c r="D89" s="293"/>
      <c r="E89" s="293"/>
      <c r="F89" s="293"/>
      <c r="G89" s="293"/>
      <c r="H89" s="293"/>
      <c r="I89" s="293"/>
    </row>
    <row r="90" spans="2:9" hidden="1"/>
    <row r="91" spans="2:9" hidden="1"/>
    <row r="92" spans="2:9" hidden="1"/>
    <row r="93" spans="2:9" hidden="1"/>
  </sheetData>
  <sheetProtection formatRows="0"/>
  <mergeCells count="80">
    <mergeCell ref="D9:E9"/>
    <mergeCell ref="G9:H9"/>
    <mergeCell ref="C4:D4"/>
    <mergeCell ref="C5:F5"/>
    <mergeCell ref="C6:I6"/>
    <mergeCell ref="G7:H7"/>
    <mergeCell ref="D8:E8"/>
    <mergeCell ref="B24:I24"/>
    <mergeCell ref="B10:I10"/>
    <mergeCell ref="B14:I14"/>
    <mergeCell ref="B15:I15"/>
    <mergeCell ref="B16:I16"/>
    <mergeCell ref="B17:I17"/>
    <mergeCell ref="B18:I18"/>
    <mergeCell ref="B19:I19"/>
    <mergeCell ref="B20:I20"/>
    <mergeCell ref="B21:I21"/>
    <mergeCell ref="B22:I22"/>
    <mergeCell ref="B23:I23"/>
    <mergeCell ref="C36:F36"/>
    <mergeCell ref="G36:H36"/>
    <mergeCell ref="B25:I25"/>
    <mergeCell ref="B26:I26"/>
    <mergeCell ref="B27:I27"/>
    <mergeCell ref="B28:I28"/>
    <mergeCell ref="B29:I29"/>
    <mergeCell ref="B30:I30"/>
    <mergeCell ref="B31:I31"/>
    <mergeCell ref="B32:I32"/>
    <mergeCell ref="B33:I33"/>
    <mergeCell ref="B34:I34"/>
    <mergeCell ref="G35:H35"/>
    <mergeCell ref="B37:I37"/>
    <mergeCell ref="B38:I38"/>
    <mergeCell ref="B39:I39"/>
    <mergeCell ref="B40:I40"/>
    <mergeCell ref="C41:E41"/>
    <mergeCell ref="G41:H41"/>
    <mergeCell ref="C42:E42"/>
    <mergeCell ref="G42:H42"/>
    <mergeCell ref="C43:E43"/>
    <mergeCell ref="G43:H43"/>
    <mergeCell ref="C44:E44"/>
    <mergeCell ref="G44:H44"/>
    <mergeCell ref="C45:E45"/>
    <mergeCell ref="G45:H45"/>
    <mergeCell ref="C46:E46"/>
    <mergeCell ref="G46:H46"/>
    <mergeCell ref="C47:E47"/>
    <mergeCell ref="G47:H47"/>
    <mergeCell ref="B71:I71"/>
    <mergeCell ref="C48:E48"/>
    <mergeCell ref="C49:E49"/>
    <mergeCell ref="G49:H49"/>
    <mergeCell ref="C50:E50"/>
    <mergeCell ref="G50:H50"/>
    <mergeCell ref="B66:I66"/>
    <mergeCell ref="B67:I67"/>
    <mergeCell ref="B68:I68"/>
    <mergeCell ref="B69:I69"/>
    <mergeCell ref="B70:I70"/>
    <mergeCell ref="G51:H51"/>
    <mergeCell ref="G48:H48"/>
    <mergeCell ref="B83:I83"/>
    <mergeCell ref="B72:I72"/>
    <mergeCell ref="B73:I73"/>
    <mergeCell ref="B74:I74"/>
    <mergeCell ref="B75:I75"/>
    <mergeCell ref="B76:I76"/>
    <mergeCell ref="B77:I77"/>
    <mergeCell ref="B78:I78"/>
    <mergeCell ref="B79:I79"/>
    <mergeCell ref="B80:I80"/>
    <mergeCell ref="B81:I81"/>
    <mergeCell ref="B82:I82"/>
    <mergeCell ref="B84:I84"/>
    <mergeCell ref="B85:I85"/>
    <mergeCell ref="B86:I86"/>
    <mergeCell ref="B87:I87"/>
    <mergeCell ref="B88:I88"/>
  </mergeCells>
  <pageMargins left="0.7" right="0.7" top="0.78740157499999996" bottom="0.78740157499999996"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P57"/>
  <sheetViews>
    <sheetView zoomScaleNormal="100" zoomScaleSheetLayoutView="100" workbookViewId="0"/>
  </sheetViews>
  <sheetFormatPr defaultColWidth="0" defaultRowHeight="12.75" zeroHeight="1"/>
  <cols>
    <col min="1" max="1" width="4.7109375" style="311" customWidth="1"/>
    <col min="2" max="2" width="9.140625" style="311" customWidth="1"/>
    <col min="3" max="3" width="24.42578125" style="311" customWidth="1"/>
    <col min="4" max="15" width="9.140625" style="311" customWidth="1"/>
    <col min="16" max="16" width="4.7109375" style="417" customWidth="1"/>
    <col min="17" max="16384" width="9.140625" style="311" hidden="1"/>
  </cols>
  <sheetData>
    <row r="1" spans="2:16"/>
    <row r="2" spans="2:16">
      <c r="B2" s="347" t="s">
        <v>49</v>
      </c>
    </row>
    <row r="3" spans="2:16">
      <c r="B3" s="418" t="s">
        <v>261</v>
      </c>
    </row>
    <row r="4" spans="2:16">
      <c r="B4" s="415"/>
      <c r="C4" s="393"/>
      <c r="D4" s="380"/>
      <c r="E4" s="605" t="s">
        <v>271</v>
      </c>
      <c r="F4" s="376">
        <f>VR</f>
        <v>1</v>
      </c>
      <c r="G4" s="376">
        <f>F4+1</f>
        <v>2</v>
      </c>
      <c r="H4" s="376">
        <f t="shared" ref="H4:O4" si="0">G4+1</f>
        <v>3</v>
      </c>
      <c r="I4" s="376">
        <f t="shared" si="0"/>
        <v>4</v>
      </c>
      <c r="J4" s="376">
        <f t="shared" si="0"/>
        <v>5</v>
      </c>
      <c r="K4" s="376">
        <f t="shared" si="0"/>
        <v>6</v>
      </c>
      <c r="L4" s="376">
        <f t="shared" si="0"/>
        <v>7</v>
      </c>
      <c r="M4" s="376">
        <f t="shared" si="0"/>
        <v>8</v>
      </c>
      <c r="N4" s="376">
        <f t="shared" si="0"/>
        <v>9</v>
      </c>
      <c r="O4" s="376">
        <f t="shared" si="0"/>
        <v>10</v>
      </c>
    </row>
    <row r="5" spans="2:16">
      <c r="B5" s="824" t="s">
        <v>44</v>
      </c>
      <c r="C5" s="825"/>
      <c r="D5" s="826"/>
      <c r="E5" s="309">
        <v>105.3</v>
      </c>
      <c r="F5" s="309"/>
      <c r="G5" s="309"/>
      <c r="H5" s="309"/>
      <c r="I5" s="309"/>
      <c r="J5" s="309"/>
      <c r="K5" s="309"/>
      <c r="L5" s="309"/>
      <c r="M5" s="309"/>
      <c r="N5" s="309"/>
      <c r="O5" s="309"/>
      <c r="P5" s="417">
        <v>1</v>
      </c>
    </row>
    <row r="6" spans="2:16">
      <c r="B6" s="824" t="s">
        <v>48</v>
      </c>
      <c r="C6" s="825"/>
      <c r="D6" s="826"/>
      <c r="E6" s="419"/>
      <c r="F6" s="419"/>
      <c r="G6" s="419"/>
      <c r="H6" s="419"/>
      <c r="I6" s="419"/>
      <c r="J6" s="419"/>
      <c r="K6" s="419"/>
      <c r="L6" s="419"/>
      <c r="M6" s="419"/>
      <c r="N6" s="419"/>
      <c r="O6" s="419"/>
      <c r="P6" s="417">
        <v>2</v>
      </c>
    </row>
    <row r="7" spans="2:16">
      <c r="B7" s="824" t="s">
        <v>258</v>
      </c>
      <c r="C7" s="825"/>
      <c r="D7" s="826"/>
      <c r="E7" s="309"/>
      <c r="F7" s="309"/>
      <c r="G7" s="309"/>
      <c r="H7" s="309"/>
      <c r="I7" s="309"/>
      <c r="J7" s="309"/>
      <c r="K7" s="309"/>
      <c r="L7" s="309"/>
      <c r="M7" s="309"/>
      <c r="N7" s="309"/>
      <c r="O7" s="309"/>
      <c r="P7" s="417">
        <v>3</v>
      </c>
    </row>
    <row r="8" spans="2:16">
      <c r="B8" s="824" t="s">
        <v>45</v>
      </c>
      <c r="C8" s="825"/>
      <c r="D8" s="826"/>
      <c r="E8" s="309">
        <v>31.6</v>
      </c>
      <c r="F8" s="309"/>
      <c r="G8" s="309"/>
      <c r="H8" s="309"/>
      <c r="I8" s="309"/>
      <c r="J8" s="309"/>
      <c r="K8" s="309"/>
      <c r="L8" s="309"/>
      <c r="M8" s="309"/>
      <c r="N8" s="309"/>
      <c r="O8" s="309"/>
      <c r="P8" s="417">
        <v>4</v>
      </c>
    </row>
    <row r="9" spans="2:16">
      <c r="B9" s="824" t="s">
        <v>239</v>
      </c>
      <c r="C9" s="825"/>
      <c r="D9" s="826"/>
      <c r="E9" s="309"/>
      <c r="F9" s="309"/>
      <c r="G9" s="309"/>
      <c r="H9" s="309"/>
      <c r="I9" s="309"/>
      <c r="J9" s="309"/>
      <c r="K9" s="309"/>
      <c r="L9" s="309"/>
      <c r="M9" s="309"/>
      <c r="N9" s="309"/>
      <c r="O9" s="309"/>
      <c r="P9" s="417">
        <v>5</v>
      </c>
    </row>
    <row r="10" spans="2:16">
      <c r="B10" s="824" t="s">
        <v>259</v>
      </c>
      <c r="C10" s="825"/>
      <c r="D10" s="826"/>
      <c r="E10" s="309">
        <v>90.8</v>
      </c>
      <c r="F10" s="309"/>
      <c r="G10" s="309"/>
      <c r="H10" s="309"/>
      <c r="I10" s="309"/>
      <c r="J10" s="309"/>
      <c r="K10" s="309"/>
      <c r="L10" s="309"/>
      <c r="M10" s="309"/>
      <c r="N10" s="309"/>
      <c r="O10" s="309"/>
      <c r="P10" s="417">
        <v>7</v>
      </c>
    </row>
    <row r="11" spans="2:16" hidden="1">
      <c r="B11" s="824" t="s">
        <v>234</v>
      </c>
      <c r="C11" s="825"/>
      <c r="D11" s="826"/>
      <c r="E11" s="531"/>
      <c r="F11" s="309"/>
      <c r="G11" s="309"/>
      <c r="H11" s="309"/>
      <c r="I11" s="309"/>
      <c r="J11" s="309"/>
      <c r="K11" s="309"/>
      <c r="L11" s="309"/>
      <c r="M11" s="309"/>
      <c r="N11" s="309"/>
      <c r="O11" s="309"/>
      <c r="P11" s="417">
        <v>8</v>
      </c>
    </row>
    <row r="12" spans="2:16" hidden="1">
      <c r="B12" s="824" t="s">
        <v>234</v>
      </c>
      <c r="C12" s="825"/>
      <c r="D12" s="826"/>
      <c r="E12" s="531"/>
      <c r="F12" s="309"/>
      <c r="G12" s="309"/>
      <c r="H12" s="309"/>
      <c r="I12" s="309"/>
      <c r="J12" s="309"/>
      <c r="K12" s="309"/>
      <c r="L12" s="309"/>
      <c r="M12" s="309"/>
      <c r="N12" s="309"/>
      <c r="O12" s="309"/>
      <c r="P12" s="417">
        <v>9</v>
      </c>
    </row>
    <row r="13" spans="2:16" hidden="1">
      <c r="B13" s="824" t="s">
        <v>234</v>
      </c>
      <c r="C13" s="825"/>
      <c r="D13" s="826"/>
      <c r="E13" s="531"/>
      <c r="F13" s="309"/>
      <c r="G13" s="309"/>
      <c r="H13" s="309"/>
      <c r="I13" s="309"/>
      <c r="J13" s="309"/>
      <c r="K13" s="309"/>
      <c r="L13" s="309"/>
      <c r="M13" s="309"/>
      <c r="N13" s="309"/>
      <c r="O13" s="309"/>
      <c r="P13" s="417">
        <v>10</v>
      </c>
    </row>
    <row r="14" spans="2:16"/>
    <row r="15" spans="2:16">
      <c r="B15" s="347" t="s">
        <v>272</v>
      </c>
    </row>
    <row r="16" spans="2:16">
      <c r="B16" s="824" t="str">
        <f>B5</f>
        <v>Index spotřebitelských cen</v>
      </c>
      <c r="C16" s="825"/>
      <c r="D16" s="826"/>
      <c r="E16" s="524">
        <f>IF(OR($E5=0,E5=0),1,E5/$E5)</f>
        <v>1</v>
      </c>
      <c r="F16" s="524">
        <f t="shared" ref="F16:O16" si="1">IF(OR($E5=0,F5=0),1,F5/$E5)</f>
        <v>1</v>
      </c>
      <c r="G16" s="524">
        <f t="shared" si="1"/>
        <v>1</v>
      </c>
      <c r="H16" s="524">
        <f t="shared" si="1"/>
        <v>1</v>
      </c>
      <c r="I16" s="524">
        <f t="shared" si="1"/>
        <v>1</v>
      </c>
      <c r="J16" s="524">
        <f t="shared" si="1"/>
        <v>1</v>
      </c>
      <c r="K16" s="524">
        <f t="shared" si="1"/>
        <v>1</v>
      </c>
      <c r="L16" s="524">
        <f t="shared" si="1"/>
        <v>1</v>
      </c>
      <c r="M16" s="524">
        <f t="shared" si="1"/>
        <v>1</v>
      </c>
      <c r="N16" s="524">
        <f t="shared" si="1"/>
        <v>1</v>
      </c>
      <c r="O16" s="524">
        <f t="shared" si="1"/>
        <v>1</v>
      </c>
      <c r="P16" s="417">
        <v>1</v>
      </c>
    </row>
    <row r="17" spans="2:16">
      <c r="B17" s="824" t="str">
        <f>B6</f>
        <v>Upravený index spotřebitelských cen</v>
      </c>
      <c r="C17" s="825"/>
      <c r="D17" s="826"/>
      <c r="E17" s="524"/>
      <c r="F17" s="524"/>
      <c r="G17" s="524"/>
      <c r="H17" s="524"/>
      <c r="I17" s="524"/>
      <c r="J17" s="524"/>
      <c r="K17" s="524"/>
      <c r="L17" s="524"/>
      <c r="M17" s="524"/>
      <c r="N17" s="524"/>
      <c r="O17" s="524"/>
      <c r="P17" s="417">
        <v>2</v>
      </c>
    </row>
    <row r="18" spans="2:16">
      <c r="B18" s="824" t="str">
        <f>B7</f>
        <v>Index mezd v odvětví doprava a skladování</v>
      </c>
      <c r="C18" s="825"/>
      <c r="D18" s="826"/>
      <c r="E18" s="524">
        <f t="shared" ref="E18:O18" si="2">IF(OR($E7=0,E7=0),1,E7/$E7)</f>
        <v>1</v>
      </c>
      <c r="F18" s="524">
        <f t="shared" si="2"/>
        <v>1</v>
      </c>
      <c r="G18" s="524">
        <f t="shared" si="2"/>
        <v>1</v>
      </c>
      <c r="H18" s="524">
        <f t="shared" si="2"/>
        <v>1</v>
      </c>
      <c r="I18" s="524">
        <f t="shared" si="2"/>
        <v>1</v>
      </c>
      <c r="J18" s="524">
        <f t="shared" si="2"/>
        <v>1</v>
      </c>
      <c r="K18" s="524">
        <f t="shared" si="2"/>
        <v>1</v>
      </c>
      <c r="L18" s="524">
        <f t="shared" si="2"/>
        <v>1</v>
      </c>
      <c r="M18" s="524">
        <f t="shared" si="2"/>
        <v>1</v>
      </c>
      <c r="N18" s="524">
        <f t="shared" si="2"/>
        <v>1</v>
      </c>
      <c r="O18" s="524">
        <f t="shared" si="2"/>
        <v>1</v>
      </c>
      <c r="P18" s="417">
        <v>3</v>
      </c>
    </row>
    <row r="19" spans="2:16">
      <c r="B19" s="824" t="str">
        <f>B8</f>
        <v>Index pro naftu</v>
      </c>
      <c r="C19" s="825"/>
      <c r="D19" s="826"/>
      <c r="E19" s="524">
        <f t="shared" ref="E19:O19" si="3">IF(OR($E8=0,E8=0),1,E8/$E8)</f>
        <v>1</v>
      </c>
      <c r="F19" s="524">
        <f t="shared" si="3"/>
        <v>1</v>
      </c>
      <c r="G19" s="524">
        <f t="shared" si="3"/>
        <v>1</v>
      </c>
      <c r="H19" s="524">
        <f t="shared" si="3"/>
        <v>1</v>
      </c>
      <c r="I19" s="524">
        <f t="shared" si="3"/>
        <v>1</v>
      </c>
      <c r="J19" s="524">
        <f t="shared" si="3"/>
        <v>1</v>
      </c>
      <c r="K19" s="524">
        <f t="shared" si="3"/>
        <v>1</v>
      </c>
      <c r="L19" s="524">
        <f t="shared" si="3"/>
        <v>1</v>
      </c>
      <c r="M19" s="524">
        <f t="shared" si="3"/>
        <v>1</v>
      </c>
      <c r="N19" s="524">
        <f t="shared" si="3"/>
        <v>1</v>
      </c>
      <c r="O19" s="524">
        <f t="shared" si="3"/>
        <v>1</v>
      </c>
      <c r="P19" s="417">
        <v>4</v>
      </c>
    </row>
    <row r="20" spans="2:16">
      <c r="B20" s="824" t="str">
        <f>B9</f>
        <v>Index pro Alternativní pohon</v>
      </c>
      <c r="C20" s="825"/>
      <c r="D20" s="826"/>
      <c r="E20" s="524">
        <f t="shared" ref="E20:O20" si="4">IF(OR($E9=0,E9=0),1,E9/$E9)</f>
        <v>1</v>
      </c>
      <c r="F20" s="524">
        <f t="shared" si="4"/>
        <v>1</v>
      </c>
      <c r="G20" s="524">
        <f t="shared" si="4"/>
        <v>1</v>
      </c>
      <c r="H20" s="524">
        <f t="shared" si="4"/>
        <v>1</v>
      </c>
      <c r="I20" s="524">
        <f t="shared" si="4"/>
        <v>1</v>
      </c>
      <c r="J20" s="524">
        <f t="shared" si="4"/>
        <v>1</v>
      </c>
      <c r="K20" s="524">
        <f t="shared" si="4"/>
        <v>1</v>
      </c>
      <c r="L20" s="524">
        <f t="shared" si="4"/>
        <v>1</v>
      </c>
      <c r="M20" s="524">
        <f t="shared" si="4"/>
        <v>1</v>
      </c>
      <c r="N20" s="524">
        <f t="shared" si="4"/>
        <v>1</v>
      </c>
      <c r="O20" s="524">
        <f t="shared" si="4"/>
        <v>1</v>
      </c>
      <c r="P20" s="417">
        <v>5</v>
      </c>
    </row>
    <row r="21" spans="2:16">
      <c r="B21" s="824" t="str">
        <f t="shared" ref="B21:B24" si="5">B10</f>
        <v>Index cen průmyslových výrobců CL 293</v>
      </c>
      <c r="C21" s="825"/>
      <c r="D21" s="826"/>
      <c r="E21" s="524">
        <f t="shared" ref="E21:O21" si="6">IF(OR($E10=0,E10=0),1,E10/$E10)</f>
        <v>1</v>
      </c>
      <c r="F21" s="524">
        <f t="shared" si="6"/>
        <v>1</v>
      </c>
      <c r="G21" s="524">
        <f t="shared" si="6"/>
        <v>1</v>
      </c>
      <c r="H21" s="524">
        <f t="shared" si="6"/>
        <v>1</v>
      </c>
      <c r="I21" s="524">
        <f t="shared" si="6"/>
        <v>1</v>
      </c>
      <c r="J21" s="524">
        <f t="shared" si="6"/>
        <v>1</v>
      </c>
      <c r="K21" s="524">
        <f t="shared" si="6"/>
        <v>1</v>
      </c>
      <c r="L21" s="524">
        <f t="shared" si="6"/>
        <v>1</v>
      </c>
      <c r="M21" s="524">
        <f t="shared" si="6"/>
        <v>1</v>
      </c>
      <c r="N21" s="524">
        <f t="shared" si="6"/>
        <v>1</v>
      </c>
      <c r="O21" s="524">
        <f t="shared" si="6"/>
        <v>1</v>
      </c>
      <c r="P21" s="417">
        <v>7</v>
      </c>
    </row>
    <row r="22" spans="2:16" hidden="1">
      <c r="B22" s="824" t="str">
        <f t="shared" si="5"/>
        <v>(nepoužívá se)</v>
      </c>
      <c r="C22" s="825"/>
      <c r="D22" s="826"/>
      <c r="E22" s="531"/>
      <c r="F22" s="462">
        <f t="shared" ref="F22:O22" si="7">IF(OR($F11=0,F11=0),1,F11/$F11)</f>
        <v>1</v>
      </c>
      <c r="G22" s="462">
        <f t="shared" si="7"/>
        <v>1</v>
      </c>
      <c r="H22" s="462">
        <f t="shared" si="7"/>
        <v>1</v>
      </c>
      <c r="I22" s="462">
        <f t="shared" si="7"/>
        <v>1</v>
      </c>
      <c r="J22" s="462">
        <f t="shared" si="7"/>
        <v>1</v>
      </c>
      <c r="K22" s="462">
        <f t="shared" si="7"/>
        <v>1</v>
      </c>
      <c r="L22" s="462">
        <f t="shared" si="7"/>
        <v>1</v>
      </c>
      <c r="M22" s="462">
        <f t="shared" si="7"/>
        <v>1</v>
      </c>
      <c r="N22" s="462">
        <f t="shared" si="7"/>
        <v>1</v>
      </c>
      <c r="O22" s="462">
        <f t="shared" si="7"/>
        <v>1</v>
      </c>
      <c r="P22" s="417">
        <v>8</v>
      </c>
    </row>
    <row r="23" spans="2:16" hidden="1">
      <c r="B23" s="824" t="str">
        <f t="shared" si="5"/>
        <v>(nepoužívá se)</v>
      </c>
      <c r="C23" s="825"/>
      <c r="D23" s="826"/>
      <c r="E23" s="531"/>
      <c r="F23" s="462">
        <f t="shared" ref="F23:O23" si="8">IF(OR($F12=0,F12=0),1,F12/$F12)</f>
        <v>1</v>
      </c>
      <c r="G23" s="462">
        <f t="shared" si="8"/>
        <v>1</v>
      </c>
      <c r="H23" s="462">
        <f t="shared" si="8"/>
        <v>1</v>
      </c>
      <c r="I23" s="462">
        <f t="shared" si="8"/>
        <v>1</v>
      </c>
      <c r="J23" s="462">
        <f t="shared" si="8"/>
        <v>1</v>
      </c>
      <c r="K23" s="462">
        <f t="shared" si="8"/>
        <v>1</v>
      </c>
      <c r="L23" s="462">
        <f t="shared" si="8"/>
        <v>1</v>
      </c>
      <c r="M23" s="462">
        <f t="shared" si="8"/>
        <v>1</v>
      </c>
      <c r="N23" s="462">
        <f t="shared" si="8"/>
        <v>1</v>
      </c>
      <c r="O23" s="462">
        <f t="shared" si="8"/>
        <v>1</v>
      </c>
      <c r="P23" s="417">
        <v>9</v>
      </c>
    </row>
    <row r="24" spans="2:16" hidden="1">
      <c r="B24" s="824" t="str">
        <f t="shared" si="5"/>
        <v>(nepoužívá se)</v>
      </c>
      <c r="C24" s="825"/>
      <c r="D24" s="826"/>
      <c r="E24" s="531"/>
      <c r="F24" s="462">
        <f t="shared" ref="F24:O24" si="9">IF(OR($F13=0,F13=0),1,F13/$F13)</f>
        <v>1</v>
      </c>
      <c r="G24" s="462">
        <f t="shared" si="9"/>
        <v>1</v>
      </c>
      <c r="H24" s="462">
        <f t="shared" si="9"/>
        <v>1</v>
      </c>
      <c r="I24" s="462">
        <f t="shared" si="9"/>
        <v>1</v>
      </c>
      <c r="J24" s="462">
        <f t="shared" si="9"/>
        <v>1</v>
      </c>
      <c r="K24" s="462">
        <f t="shared" si="9"/>
        <v>1</v>
      </c>
      <c r="L24" s="462">
        <f t="shared" si="9"/>
        <v>1</v>
      </c>
      <c r="M24" s="462">
        <f t="shared" si="9"/>
        <v>1</v>
      </c>
      <c r="N24" s="462">
        <f t="shared" si="9"/>
        <v>1</v>
      </c>
      <c r="O24" s="462">
        <f t="shared" si="9"/>
        <v>1</v>
      </c>
      <c r="P24" s="417">
        <v>10</v>
      </c>
    </row>
    <row r="25" spans="2:16">
      <c r="B25" s="422"/>
      <c r="C25" s="422"/>
      <c r="D25" s="422"/>
      <c r="E25" s="422"/>
      <c r="F25" s="423"/>
      <c r="G25" s="424"/>
      <c r="H25" s="424"/>
      <c r="I25" s="424"/>
      <c r="J25" s="424"/>
      <c r="K25" s="424"/>
      <c r="L25" s="424"/>
      <c r="M25" s="424"/>
      <c r="N25" s="424"/>
      <c r="O25" s="424"/>
    </row>
    <row r="26" spans="2:16">
      <c r="B26" s="347" t="s">
        <v>84</v>
      </c>
    </row>
    <row r="27" spans="2:16"/>
    <row r="28" spans="2:16" ht="25.5">
      <c r="B28" s="425" t="s">
        <v>32</v>
      </c>
      <c r="C28" s="426" t="s">
        <v>33</v>
      </c>
      <c r="D28" s="393"/>
      <c r="E28" s="393"/>
      <c r="F28" s="393"/>
      <c r="G28" s="426" t="s">
        <v>35</v>
      </c>
      <c r="H28" s="829" t="s">
        <v>34</v>
      </c>
      <c r="I28" s="825"/>
      <c r="J28" s="427" t="s">
        <v>47</v>
      </c>
      <c r="K28" s="393"/>
      <c r="L28" s="393"/>
      <c r="M28" s="393"/>
      <c r="N28" s="393"/>
      <c r="O28" s="380"/>
    </row>
    <row r="29" spans="2:16">
      <c r="B29" s="415">
        <v>11</v>
      </c>
      <c r="C29" s="393" t="s">
        <v>110</v>
      </c>
      <c r="D29" s="393"/>
      <c r="E29" s="393"/>
      <c r="F29" s="393"/>
      <c r="G29" s="379" t="s">
        <v>19</v>
      </c>
      <c r="H29" s="393" t="s">
        <v>108</v>
      </c>
      <c r="I29" s="393"/>
      <c r="J29" s="827" t="s">
        <v>45</v>
      </c>
      <c r="K29" s="827"/>
      <c r="L29" s="827"/>
      <c r="M29" s="827"/>
      <c r="N29" s="827"/>
      <c r="O29" s="828"/>
      <c r="P29" s="417">
        <f t="shared" ref="P29:P51" si="10">IF(ISBLANK(J29),0,MATCH(J29,$B$5:$B$13,))</f>
        <v>4</v>
      </c>
    </row>
    <row r="30" spans="2:16">
      <c r="B30" s="415">
        <v>11</v>
      </c>
      <c r="C30" s="393" t="s">
        <v>110</v>
      </c>
      <c r="D30" s="393"/>
      <c r="E30" s="393"/>
      <c r="F30" s="393"/>
      <c r="G30" s="379" t="s">
        <v>20</v>
      </c>
      <c r="H30" s="393" t="s">
        <v>238</v>
      </c>
      <c r="I30" s="393"/>
      <c r="J30" s="827" t="s">
        <v>239</v>
      </c>
      <c r="K30" s="827"/>
      <c r="L30" s="827"/>
      <c r="M30" s="827"/>
      <c r="N30" s="827"/>
      <c r="O30" s="828"/>
      <c r="P30" s="417">
        <f t="shared" si="10"/>
        <v>5</v>
      </c>
    </row>
    <row r="31" spans="2:16">
      <c r="B31" s="415">
        <v>11</v>
      </c>
      <c r="C31" s="393" t="s">
        <v>110</v>
      </c>
      <c r="D31" s="393"/>
      <c r="E31" s="393"/>
      <c r="F31" s="393"/>
      <c r="G31" s="379" t="s">
        <v>21</v>
      </c>
      <c r="H31" s="393" t="s">
        <v>22</v>
      </c>
      <c r="I31" s="393"/>
      <c r="J31" s="827" t="s">
        <v>48</v>
      </c>
      <c r="K31" s="827"/>
      <c r="L31" s="827"/>
      <c r="M31" s="827"/>
      <c r="N31" s="827"/>
      <c r="O31" s="828"/>
      <c r="P31" s="417">
        <f t="shared" si="10"/>
        <v>2</v>
      </c>
    </row>
    <row r="32" spans="2:16">
      <c r="B32" s="415">
        <v>12</v>
      </c>
      <c r="C32" s="393" t="s">
        <v>5</v>
      </c>
      <c r="D32" s="393"/>
      <c r="E32" s="393"/>
      <c r="F32" s="393"/>
      <c r="G32" s="379"/>
      <c r="H32" s="393"/>
      <c r="I32" s="393"/>
      <c r="J32" s="827" t="s">
        <v>259</v>
      </c>
      <c r="K32" s="827"/>
      <c r="L32" s="827"/>
      <c r="M32" s="827"/>
      <c r="N32" s="827"/>
      <c r="O32" s="828"/>
      <c r="P32" s="417">
        <f t="shared" si="10"/>
        <v>6</v>
      </c>
    </row>
    <row r="33" spans="2:16">
      <c r="B33" s="415">
        <v>13</v>
      </c>
      <c r="C33" s="393" t="s">
        <v>6</v>
      </c>
      <c r="D33" s="393"/>
      <c r="E33" s="393"/>
      <c r="F33" s="393"/>
      <c r="G33" s="379"/>
      <c r="H33" s="393"/>
      <c r="I33" s="393"/>
      <c r="J33" s="827" t="s">
        <v>259</v>
      </c>
      <c r="K33" s="827"/>
      <c r="L33" s="827"/>
      <c r="M33" s="827"/>
      <c r="N33" s="827"/>
      <c r="O33" s="828"/>
      <c r="P33" s="417">
        <f t="shared" si="10"/>
        <v>6</v>
      </c>
    </row>
    <row r="34" spans="2:16">
      <c r="B34" s="415">
        <v>14</v>
      </c>
      <c r="C34" s="393" t="s">
        <v>7</v>
      </c>
      <c r="D34" s="393"/>
      <c r="E34" s="393"/>
      <c r="F34" s="393"/>
      <c r="G34" s="379" t="s">
        <v>25</v>
      </c>
      <c r="H34" s="393" t="s">
        <v>23</v>
      </c>
      <c r="I34" s="393"/>
      <c r="J34" s="827" t="s">
        <v>234</v>
      </c>
      <c r="K34" s="827"/>
      <c r="L34" s="827"/>
      <c r="M34" s="827"/>
      <c r="N34" s="827"/>
      <c r="O34" s="828"/>
      <c r="P34" s="417">
        <f t="shared" si="10"/>
        <v>7</v>
      </c>
    </row>
    <row r="35" spans="2:16">
      <c r="B35" s="415">
        <v>14</v>
      </c>
      <c r="C35" s="393" t="s">
        <v>7</v>
      </c>
      <c r="D35" s="393"/>
      <c r="E35" s="393"/>
      <c r="F35" s="393"/>
      <c r="G35" s="379" t="s">
        <v>26</v>
      </c>
      <c r="H35" s="393" t="s">
        <v>22</v>
      </c>
      <c r="I35" s="393"/>
      <c r="J35" s="827" t="s">
        <v>234</v>
      </c>
      <c r="K35" s="827"/>
      <c r="L35" s="827"/>
      <c r="M35" s="827"/>
      <c r="N35" s="827"/>
      <c r="O35" s="828"/>
      <c r="P35" s="417">
        <f t="shared" si="10"/>
        <v>7</v>
      </c>
    </row>
    <row r="36" spans="2:16">
      <c r="B36" s="415">
        <v>15</v>
      </c>
      <c r="C36" s="393" t="s">
        <v>39</v>
      </c>
      <c r="D36" s="393"/>
      <c r="E36" s="393"/>
      <c r="F36" s="393"/>
      <c r="G36" s="379"/>
      <c r="H36" s="393"/>
      <c r="I36" s="393"/>
      <c r="J36" s="827" t="s">
        <v>234</v>
      </c>
      <c r="K36" s="827"/>
      <c r="L36" s="827"/>
      <c r="M36" s="827"/>
      <c r="N36" s="827"/>
      <c r="O36" s="828"/>
      <c r="P36" s="417">
        <f t="shared" si="10"/>
        <v>7</v>
      </c>
    </row>
    <row r="37" spans="2:16">
      <c r="B37" s="415">
        <v>16</v>
      </c>
      <c r="C37" s="393" t="s">
        <v>8</v>
      </c>
      <c r="D37" s="393"/>
      <c r="E37" s="393"/>
      <c r="F37" s="393"/>
      <c r="G37" s="379" t="s">
        <v>27</v>
      </c>
      <c r="H37" s="393" t="s">
        <v>24</v>
      </c>
      <c r="I37" s="393"/>
      <c r="J37" s="827" t="s">
        <v>258</v>
      </c>
      <c r="K37" s="827"/>
      <c r="L37" s="827"/>
      <c r="M37" s="827"/>
      <c r="N37" s="827"/>
      <c r="O37" s="828"/>
      <c r="P37" s="417">
        <f t="shared" si="10"/>
        <v>3</v>
      </c>
    </row>
    <row r="38" spans="2:16">
      <c r="B38" s="415">
        <v>16</v>
      </c>
      <c r="C38" s="393" t="s">
        <v>8</v>
      </c>
      <c r="D38" s="393"/>
      <c r="E38" s="393"/>
      <c r="F38" s="393"/>
      <c r="G38" s="379" t="s">
        <v>28</v>
      </c>
      <c r="H38" s="393" t="s">
        <v>22</v>
      </c>
      <c r="I38" s="393"/>
      <c r="J38" s="827" t="s">
        <v>258</v>
      </c>
      <c r="K38" s="827"/>
      <c r="L38" s="827"/>
      <c r="M38" s="827"/>
      <c r="N38" s="827"/>
      <c r="O38" s="828"/>
      <c r="P38" s="417">
        <f t="shared" si="10"/>
        <v>3</v>
      </c>
    </row>
    <row r="39" spans="2:16">
      <c r="B39" s="415">
        <v>17</v>
      </c>
      <c r="C39" s="393" t="s">
        <v>9</v>
      </c>
      <c r="D39" s="393"/>
      <c r="E39" s="393"/>
      <c r="F39" s="393"/>
      <c r="G39" s="379" t="s">
        <v>37</v>
      </c>
      <c r="H39" s="393" t="s">
        <v>24</v>
      </c>
      <c r="I39" s="393"/>
      <c r="J39" s="827" t="s">
        <v>258</v>
      </c>
      <c r="K39" s="827"/>
      <c r="L39" s="827"/>
      <c r="M39" s="827"/>
      <c r="N39" s="827"/>
      <c r="O39" s="828"/>
      <c r="P39" s="417">
        <f t="shared" si="10"/>
        <v>3</v>
      </c>
    </row>
    <row r="40" spans="2:16">
      <c r="B40" s="415">
        <v>17</v>
      </c>
      <c r="C40" s="393" t="s">
        <v>9</v>
      </c>
      <c r="D40" s="393"/>
      <c r="E40" s="393"/>
      <c r="F40" s="393"/>
      <c r="G40" s="379" t="s">
        <v>38</v>
      </c>
      <c r="H40" s="393" t="s">
        <v>22</v>
      </c>
      <c r="I40" s="393"/>
      <c r="J40" s="827" t="s">
        <v>258</v>
      </c>
      <c r="K40" s="827"/>
      <c r="L40" s="827"/>
      <c r="M40" s="827"/>
      <c r="N40" s="827"/>
      <c r="O40" s="828"/>
      <c r="P40" s="417">
        <f t="shared" si="10"/>
        <v>3</v>
      </c>
    </row>
    <row r="41" spans="2:16">
      <c r="B41" s="415">
        <v>18</v>
      </c>
      <c r="C41" s="393" t="s">
        <v>10</v>
      </c>
      <c r="D41" s="393"/>
      <c r="E41" s="393"/>
      <c r="F41" s="393"/>
      <c r="G41" s="379"/>
      <c r="H41" s="393"/>
      <c r="I41" s="393"/>
      <c r="J41" s="827" t="s">
        <v>48</v>
      </c>
      <c r="K41" s="827"/>
      <c r="L41" s="827"/>
      <c r="M41" s="827"/>
      <c r="N41" s="827"/>
      <c r="O41" s="828"/>
      <c r="P41" s="417">
        <f t="shared" si="10"/>
        <v>2</v>
      </c>
    </row>
    <row r="42" spans="2:16">
      <c r="B42" s="415">
        <v>19</v>
      </c>
      <c r="C42" s="393" t="s">
        <v>11</v>
      </c>
      <c r="D42" s="393"/>
      <c r="E42" s="393"/>
      <c r="F42" s="393"/>
      <c r="G42" s="379"/>
      <c r="H42" s="393"/>
      <c r="I42" s="393"/>
      <c r="J42" s="827" t="s">
        <v>234</v>
      </c>
      <c r="K42" s="827"/>
      <c r="L42" s="827"/>
      <c r="M42" s="827"/>
      <c r="N42" s="827"/>
      <c r="O42" s="828"/>
      <c r="P42" s="417">
        <f t="shared" si="10"/>
        <v>7</v>
      </c>
    </row>
    <row r="43" spans="2:16">
      <c r="B43" s="415">
        <v>20</v>
      </c>
      <c r="C43" s="393" t="s">
        <v>12</v>
      </c>
      <c r="D43" s="393"/>
      <c r="E43" s="393"/>
      <c r="F43" s="393"/>
      <c r="G43" s="379"/>
      <c r="H43" s="393"/>
      <c r="I43" s="393"/>
      <c r="J43" s="827" t="s">
        <v>234</v>
      </c>
      <c r="K43" s="827"/>
      <c r="L43" s="827"/>
      <c r="M43" s="827"/>
      <c r="N43" s="827"/>
      <c r="O43" s="828"/>
      <c r="P43" s="417">
        <f t="shared" si="10"/>
        <v>7</v>
      </c>
    </row>
    <row r="44" spans="2:16">
      <c r="B44" s="415">
        <v>21</v>
      </c>
      <c r="C44" s="393" t="s">
        <v>13</v>
      </c>
      <c r="D44" s="393"/>
      <c r="E44" s="393"/>
      <c r="F44" s="393"/>
      <c r="G44" s="379"/>
      <c r="H44" s="393"/>
      <c r="I44" s="393"/>
      <c r="J44" s="827" t="s">
        <v>234</v>
      </c>
      <c r="K44" s="827"/>
      <c r="L44" s="827"/>
      <c r="M44" s="827"/>
      <c r="N44" s="827"/>
      <c r="O44" s="828"/>
      <c r="P44" s="417">
        <f t="shared" si="10"/>
        <v>7</v>
      </c>
    </row>
    <row r="45" spans="2:16">
      <c r="B45" s="415">
        <v>22</v>
      </c>
      <c r="C45" s="393" t="s">
        <v>14</v>
      </c>
      <c r="D45" s="393"/>
      <c r="E45" s="393"/>
      <c r="F45" s="393"/>
      <c r="G45" s="379"/>
      <c r="H45" s="393"/>
      <c r="I45" s="393"/>
      <c r="J45" s="827" t="s">
        <v>48</v>
      </c>
      <c r="K45" s="827"/>
      <c r="L45" s="827"/>
      <c r="M45" s="827"/>
      <c r="N45" s="827"/>
      <c r="O45" s="828"/>
      <c r="P45" s="417">
        <f t="shared" si="10"/>
        <v>2</v>
      </c>
    </row>
    <row r="46" spans="2:16">
      <c r="B46" s="415">
        <v>23</v>
      </c>
      <c r="C46" s="393" t="s">
        <v>15</v>
      </c>
      <c r="D46" s="393"/>
      <c r="E46" s="393"/>
      <c r="F46" s="393"/>
      <c r="G46" s="379"/>
      <c r="H46" s="393"/>
      <c r="I46" s="393"/>
      <c r="J46" s="827" t="s">
        <v>48</v>
      </c>
      <c r="K46" s="827"/>
      <c r="L46" s="827"/>
      <c r="M46" s="827"/>
      <c r="N46" s="827"/>
      <c r="O46" s="828"/>
      <c r="P46" s="417">
        <f t="shared" si="10"/>
        <v>2</v>
      </c>
    </row>
    <row r="47" spans="2:16">
      <c r="B47" s="415">
        <v>24</v>
      </c>
      <c r="C47" s="393" t="s">
        <v>16</v>
      </c>
      <c r="D47" s="393"/>
      <c r="E47" s="393"/>
      <c r="F47" s="393"/>
      <c r="G47" s="379"/>
      <c r="H47" s="393"/>
      <c r="I47" s="393"/>
      <c r="J47" s="827" t="s">
        <v>48</v>
      </c>
      <c r="K47" s="827"/>
      <c r="L47" s="827"/>
      <c r="M47" s="827"/>
      <c r="N47" s="827"/>
      <c r="O47" s="828"/>
      <c r="P47" s="417">
        <f t="shared" si="10"/>
        <v>2</v>
      </c>
    </row>
    <row r="48" spans="2:16">
      <c r="B48" s="415">
        <v>25</v>
      </c>
      <c r="C48" s="393" t="s">
        <v>17</v>
      </c>
      <c r="D48" s="393"/>
      <c r="E48" s="393"/>
      <c r="F48" s="393"/>
      <c r="G48" s="379"/>
      <c r="H48" s="393"/>
      <c r="I48" s="393"/>
      <c r="J48" s="827" t="s">
        <v>48</v>
      </c>
      <c r="K48" s="827"/>
      <c r="L48" s="827"/>
      <c r="M48" s="827"/>
      <c r="N48" s="827"/>
      <c r="O48" s="828"/>
      <c r="P48" s="417">
        <f t="shared" si="10"/>
        <v>2</v>
      </c>
    </row>
    <row r="49" spans="2:16">
      <c r="B49" s="428">
        <v>97</v>
      </c>
      <c r="C49" s="393" t="s">
        <v>40</v>
      </c>
      <c r="D49" s="393"/>
      <c r="E49" s="393"/>
      <c r="F49" s="393"/>
      <c r="G49" s="379"/>
      <c r="H49" s="393"/>
      <c r="I49" s="393"/>
      <c r="J49" s="827" t="s">
        <v>48</v>
      </c>
      <c r="K49" s="827"/>
      <c r="L49" s="827"/>
      <c r="M49" s="827"/>
      <c r="N49" s="827"/>
      <c r="O49" s="828"/>
      <c r="P49" s="417">
        <f t="shared" si="10"/>
        <v>2</v>
      </c>
    </row>
    <row r="50" spans="2:16">
      <c r="B50" s="428">
        <v>98</v>
      </c>
      <c r="C50" s="393" t="s">
        <v>41</v>
      </c>
      <c r="D50" s="393"/>
      <c r="E50" s="393"/>
      <c r="F50" s="393"/>
      <c r="G50" s="379"/>
      <c r="H50" s="393"/>
      <c r="I50" s="393"/>
      <c r="J50" s="827" t="s">
        <v>48</v>
      </c>
      <c r="K50" s="827"/>
      <c r="L50" s="827"/>
      <c r="M50" s="827"/>
      <c r="N50" s="827"/>
      <c r="O50" s="828"/>
      <c r="P50" s="417">
        <f t="shared" si="10"/>
        <v>2</v>
      </c>
    </row>
    <row r="51" spans="2:16" hidden="1">
      <c r="B51" s="508">
        <v>99</v>
      </c>
      <c r="C51" s="509" t="s">
        <v>207</v>
      </c>
      <c r="D51" s="509"/>
      <c r="E51" s="509"/>
      <c r="F51" s="509"/>
      <c r="G51" s="510"/>
      <c r="H51" s="509"/>
      <c r="I51" s="509"/>
      <c r="J51" s="830" t="s">
        <v>207</v>
      </c>
      <c r="K51" s="830"/>
      <c r="L51" s="830"/>
      <c r="M51" s="830"/>
      <c r="N51" s="830"/>
      <c r="O51" s="831"/>
      <c r="P51" s="417" t="e">
        <f t="shared" si="10"/>
        <v>#N/A</v>
      </c>
    </row>
    <row r="52" spans="2:16"/>
    <row r="53" spans="2:16" hidden="1"/>
    <row r="54" spans="2:16" hidden="1"/>
    <row r="55" spans="2:16" hidden="1"/>
    <row r="56" spans="2:16" hidden="1"/>
    <row r="57" spans="2:16" hidden="1"/>
  </sheetData>
  <sheetProtection algorithmName="SHA-512" hashValue="2UzbBNlW8dQZ7duJPuYAUsdOKIEsrklZmzBAt110ynnUK2eZNGoRB6RMyCbUV0ILY6rm5pn5wWzQGj4jL9/mYA==" saltValue="gAoKayOtajKOrKxRjrt5lg==" spinCount="100000" sheet="1" formatRows="0"/>
  <mergeCells count="42">
    <mergeCell ref="J51:O51"/>
    <mergeCell ref="J40:O40"/>
    <mergeCell ref="J41:O41"/>
    <mergeCell ref="J42:O42"/>
    <mergeCell ref="J43:O43"/>
    <mergeCell ref="J44:O44"/>
    <mergeCell ref="J45:O45"/>
    <mergeCell ref="J46:O46"/>
    <mergeCell ref="J47:O47"/>
    <mergeCell ref="J48:O48"/>
    <mergeCell ref="J49:O49"/>
    <mergeCell ref="J50:O50"/>
    <mergeCell ref="J39:O39"/>
    <mergeCell ref="H28:I28"/>
    <mergeCell ref="J29:O29"/>
    <mergeCell ref="J30:O30"/>
    <mergeCell ref="J31:O31"/>
    <mergeCell ref="J32:O32"/>
    <mergeCell ref="J33:O33"/>
    <mergeCell ref="J34:O34"/>
    <mergeCell ref="J35:O35"/>
    <mergeCell ref="J36:O36"/>
    <mergeCell ref="J37:O37"/>
    <mergeCell ref="J38:O38"/>
    <mergeCell ref="B24:D24"/>
    <mergeCell ref="B11:D11"/>
    <mergeCell ref="B12:D12"/>
    <mergeCell ref="B13:D13"/>
    <mergeCell ref="B16:D16"/>
    <mergeCell ref="B17:D17"/>
    <mergeCell ref="B18:D18"/>
    <mergeCell ref="B19:D19"/>
    <mergeCell ref="B20:D20"/>
    <mergeCell ref="B21:D21"/>
    <mergeCell ref="B22:D22"/>
    <mergeCell ref="B23:D23"/>
    <mergeCell ref="B10:D10"/>
    <mergeCell ref="B5:D5"/>
    <mergeCell ref="B6:D6"/>
    <mergeCell ref="B7:D7"/>
    <mergeCell ref="B8:D8"/>
    <mergeCell ref="B9:D9"/>
  </mergeCells>
  <dataValidations count="1">
    <dataValidation type="list" allowBlank="1" showInputMessage="1" showErrorMessage="1" sqref="J29:J51" xr:uid="{00000000-0002-0000-0900-000000000000}">
      <formula1>$B$5:$B$13</formula1>
    </dataValidation>
  </dataValidations>
  <pageMargins left="0.70866141732283472" right="0.70866141732283472" top="0.78740157480314965" bottom="0.78740157480314965" header="0.31496062992125984" footer="0.31496062992125984"/>
  <pageSetup paperSize="9" scale="99" orientation="landscape" r:id="rId1"/>
  <headerFooter>
    <oddHeader>&amp;F</oddHeader>
    <oddFooter>&amp;A</oddFooter>
  </headerFooter>
  <rowBreaks count="1" manualBreakCount="1">
    <brk id="25" min="1" max="1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List12"/>
  <dimension ref="A1:P57"/>
  <sheetViews>
    <sheetView zoomScaleNormal="100" zoomScaleSheetLayoutView="100" workbookViewId="0"/>
  </sheetViews>
  <sheetFormatPr defaultColWidth="0" defaultRowHeight="12.75" zeroHeight="1"/>
  <cols>
    <col min="1" max="1" width="4.7109375" style="311" customWidth="1"/>
    <col min="2" max="2" width="9.140625" style="311" customWidth="1"/>
    <col min="3" max="3" width="24.42578125" style="311" customWidth="1"/>
    <col min="4" max="15" width="9.140625" style="311" customWidth="1"/>
    <col min="16" max="16" width="4.7109375" style="417" customWidth="1"/>
    <col min="17" max="16384" width="9.140625" style="311" hidden="1"/>
  </cols>
  <sheetData>
    <row r="1" spans="2:16"/>
    <row r="2" spans="2:16">
      <c r="B2" s="347" t="s">
        <v>49</v>
      </c>
    </row>
    <row r="3" spans="2:16">
      <c r="B3" s="418"/>
    </row>
    <row r="4" spans="2:16">
      <c r="B4" s="415"/>
      <c r="C4" s="393"/>
      <c r="D4" s="380"/>
      <c r="E4" s="605" t="s">
        <v>271</v>
      </c>
      <c r="F4" s="376">
        <f>VR</f>
        <v>1</v>
      </c>
      <c r="G4" s="376">
        <f>F4+1</f>
        <v>2</v>
      </c>
      <c r="H4" s="376">
        <f t="shared" ref="H4:O4" si="0">G4+1</f>
        <v>3</v>
      </c>
      <c r="I4" s="376">
        <f t="shared" si="0"/>
        <v>4</v>
      </c>
      <c r="J4" s="376">
        <f t="shared" si="0"/>
        <v>5</v>
      </c>
      <c r="K4" s="376">
        <f t="shared" si="0"/>
        <v>6</v>
      </c>
      <c r="L4" s="376">
        <f t="shared" si="0"/>
        <v>7</v>
      </c>
      <c r="M4" s="376">
        <f t="shared" si="0"/>
        <v>8</v>
      </c>
      <c r="N4" s="376">
        <f t="shared" si="0"/>
        <v>9</v>
      </c>
      <c r="O4" s="376">
        <f t="shared" si="0"/>
        <v>10</v>
      </c>
    </row>
    <row r="5" spans="2:16">
      <c r="B5" s="824" t="str">
        <f>'Cenove indexy'!B5:D5</f>
        <v>Index spotřebitelských cen</v>
      </c>
      <c r="C5" s="825"/>
      <c r="D5" s="826"/>
      <c r="E5" s="601">
        <f>'Cenove indexy'!E16</f>
        <v>1</v>
      </c>
      <c r="F5" s="601">
        <f>'Cenove indexy'!F16</f>
        <v>1</v>
      </c>
      <c r="G5" s="601">
        <f>'Cenove indexy'!G16</f>
        <v>1</v>
      </c>
      <c r="H5" s="601">
        <f>'Cenove indexy'!H16</f>
        <v>1</v>
      </c>
      <c r="I5" s="601">
        <f>'Cenove indexy'!I16</f>
        <v>1</v>
      </c>
      <c r="J5" s="601">
        <f>'Cenove indexy'!J16</f>
        <v>1</v>
      </c>
      <c r="K5" s="601">
        <f>'Cenove indexy'!K16</f>
        <v>1</v>
      </c>
      <c r="L5" s="601">
        <f>'Cenove indexy'!L16</f>
        <v>1</v>
      </c>
      <c r="M5" s="601">
        <f>'Cenove indexy'!M16</f>
        <v>1</v>
      </c>
      <c r="N5" s="601">
        <f>'Cenove indexy'!N16</f>
        <v>1</v>
      </c>
      <c r="O5" s="601">
        <f>'Cenove indexy'!O16</f>
        <v>1</v>
      </c>
      <c r="P5" s="417">
        <v>1</v>
      </c>
    </row>
    <row r="6" spans="2:16">
      <c r="B6" s="824" t="str">
        <f>'Cenove indexy'!B6:D6</f>
        <v>Upravený index spotřebitelských cen</v>
      </c>
      <c r="C6" s="825"/>
      <c r="D6" s="826"/>
      <c r="E6" s="524">
        <f>IF(E5=0,"",E5)</f>
        <v>1</v>
      </c>
      <c r="F6" s="524">
        <f>IF(OR(E5=0,E5="",F5=0,F5=""),0,(1+MAX((F5/E5-1)-'NASTAVENI OBJEDNATELE'!$H$17,0))*E6)</f>
        <v>1</v>
      </c>
      <c r="G6" s="524">
        <f>IF(OR(F5=0,F5="",G5=0,G5=""),0,(1+MAX((G5/F5-1)-'NASTAVENI OBJEDNATELE'!$H$17,0))*F6)</f>
        <v>1</v>
      </c>
      <c r="H6" s="524">
        <f>IF(OR(G5=0,G5="",H5=0,H5=""),0,(1+MAX((H5/G5-1)-'NASTAVENI OBJEDNATELE'!$H$17,0))*G6)</f>
        <v>1</v>
      </c>
      <c r="I6" s="524">
        <f>IF(OR(H5=0,H5="",I5=0,I5=""),0,(1+MAX((I5/H5-1)-'NASTAVENI OBJEDNATELE'!$H$17,0))*H6)</f>
        <v>1</v>
      </c>
      <c r="J6" s="524">
        <f>IF(OR(I5=0,I5="",J5=0,J5=""),0,(1+MAX((J5/I5-1)-'NASTAVENI OBJEDNATELE'!$H$17,0))*I6)</f>
        <v>1</v>
      </c>
      <c r="K6" s="524">
        <f>IF(OR(J5=0,J5="",K5=0,K5=""),0,(1+MAX((K5/J5-1)-'NASTAVENI OBJEDNATELE'!$H$17,0))*J6)</f>
        <v>1</v>
      </c>
      <c r="L6" s="524">
        <f>IF(OR(K5=0,K5="",L5=0,L5=""),0,(1+MAX((L5/K5-1)-'NASTAVENI OBJEDNATELE'!$H$17,0))*K6)</f>
        <v>1</v>
      </c>
      <c r="M6" s="524">
        <f>IF(OR(L5=0,L5="",M5=0,M5=""),0,(1+MAX((M5/L5-1)-'NASTAVENI OBJEDNATELE'!$H$17,0))*L6)</f>
        <v>1</v>
      </c>
      <c r="N6" s="524">
        <f>IF(OR(M5=0,M5="",N5=0,N5=""),0,(1+MAX((N5/M5-1)-'NASTAVENI OBJEDNATELE'!$H$17,0))*M6)</f>
        <v>1</v>
      </c>
      <c r="O6" s="524">
        <f>IF(OR(N5=0,N5=""),0,(1+MAX((O5/N5-1)-'NASTAVENI OBJEDNATELE'!$H$17,0))*N6)</f>
        <v>1</v>
      </c>
      <c r="P6" s="417">
        <v>2</v>
      </c>
    </row>
    <row r="7" spans="2:16">
      <c r="B7" s="824" t="str">
        <f>'Cenove indexy'!B7:D7</f>
        <v>Index mezd v odvětví doprava a skladování</v>
      </c>
      <c r="C7" s="825"/>
      <c r="D7" s="826"/>
      <c r="E7" s="601">
        <f>'Cenove indexy'!E18</f>
        <v>1</v>
      </c>
      <c r="F7" s="601">
        <f>'Cenove indexy'!F18</f>
        <v>1</v>
      </c>
      <c r="G7" s="601">
        <f>'Cenove indexy'!G18</f>
        <v>1</v>
      </c>
      <c r="H7" s="601">
        <f>'Cenove indexy'!H18</f>
        <v>1</v>
      </c>
      <c r="I7" s="601">
        <f>'Cenove indexy'!I18</f>
        <v>1</v>
      </c>
      <c r="J7" s="601">
        <f>'Cenove indexy'!J18</f>
        <v>1</v>
      </c>
      <c r="K7" s="601">
        <f>'Cenove indexy'!K18</f>
        <v>1</v>
      </c>
      <c r="L7" s="601">
        <f>'Cenove indexy'!L18</f>
        <v>1</v>
      </c>
      <c r="M7" s="601">
        <f>'Cenove indexy'!M18</f>
        <v>1</v>
      </c>
      <c r="N7" s="601">
        <f>'Cenove indexy'!N18</f>
        <v>1</v>
      </c>
      <c r="O7" s="601">
        <f>'Cenove indexy'!O18</f>
        <v>1</v>
      </c>
      <c r="P7" s="417">
        <v>3</v>
      </c>
    </row>
    <row r="8" spans="2:16">
      <c r="B8" s="824" t="str">
        <f>'Cenove indexy'!B8:D8</f>
        <v>Index pro naftu</v>
      </c>
      <c r="C8" s="825"/>
      <c r="D8" s="826"/>
      <c r="E8" s="601">
        <f>'Cenove indexy'!E19</f>
        <v>1</v>
      </c>
      <c r="F8" s="601">
        <f>'Cenove indexy'!F19</f>
        <v>1</v>
      </c>
      <c r="G8" s="601">
        <f>'Cenove indexy'!G19</f>
        <v>1</v>
      </c>
      <c r="H8" s="601">
        <f>'Cenove indexy'!H19</f>
        <v>1</v>
      </c>
      <c r="I8" s="601">
        <f>'Cenove indexy'!I19</f>
        <v>1</v>
      </c>
      <c r="J8" s="601">
        <f>'Cenove indexy'!J19</f>
        <v>1</v>
      </c>
      <c r="K8" s="601">
        <f>'Cenove indexy'!K19</f>
        <v>1</v>
      </c>
      <c r="L8" s="601">
        <f>'Cenove indexy'!L19</f>
        <v>1</v>
      </c>
      <c r="M8" s="601">
        <f>'Cenove indexy'!M19</f>
        <v>1</v>
      </c>
      <c r="N8" s="601">
        <f>'Cenove indexy'!N19</f>
        <v>1</v>
      </c>
      <c r="O8" s="601">
        <f>'Cenove indexy'!O19</f>
        <v>1</v>
      </c>
      <c r="P8" s="417">
        <v>4</v>
      </c>
    </row>
    <row r="9" spans="2:16">
      <c r="B9" s="824" t="str">
        <f>'Cenove indexy'!B9:D9</f>
        <v>Index pro Alternativní pohon</v>
      </c>
      <c r="C9" s="825"/>
      <c r="D9" s="826"/>
      <c r="E9" s="601">
        <f>'Cenove indexy'!E20</f>
        <v>1</v>
      </c>
      <c r="F9" s="601">
        <f>'Cenove indexy'!F20</f>
        <v>1</v>
      </c>
      <c r="G9" s="601">
        <f>'Cenove indexy'!G20</f>
        <v>1</v>
      </c>
      <c r="H9" s="601">
        <f>'Cenove indexy'!H20</f>
        <v>1</v>
      </c>
      <c r="I9" s="601">
        <f>'Cenove indexy'!I20</f>
        <v>1</v>
      </c>
      <c r="J9" s="601">
        <f>'Cenove indexy'!J20</f>
        <v>1</v>
      </c>
      <c r="K9" s="601">
        <f>'Cenove indexy'!K20</f>
        <v>1</v>
      </c>
      <c r="L9" s="601">
        <f>'Cenove indexy'!L20</f>
        <v>1</v>
      </c>
      <c r="M9" s="601">
        <f>'Cenove indexy'!M20</f>
        <v>1</v>
      </c>
      <c r="N9" s="601">
        <f>'Cenove indexy'!N20</f>
        <v>1</v>
      </c>
      <c r="O9" s="601">
        <f>'Cenove indexy'!O20</f>
        <v>1</v>
      </c>
      <c r="P9" s="417">
        <v>5</v>
      </c>
    </row>
    <row r="10" spans="2:16">
      <c r="B10" s="824" t="str">
        <f>'Cenove indexy'!B10:D10</f>
        <v>Index cen průmyslových výrobců CL 293</v>
      </c>
      <c r="C10" s="832"/>
      <c r="D10" s="833"/>
      <c r="E10" s="601">
        <f>'Cenove indexy'!E21</f>
        <v>1</v>
      </c>
      <c r="F10" s="601">
        <f>'Cenove indexy'!F21</f>
        <v>1</v>
      </c>
      <c r="G10" s="601">
        <f>'Cenove indexy'!G21</f>
        <v>1</v>
      </c>
      <c r="H10" s="601">
        <f>'Cenove indexy'!H21</f>
        <v>1</v>
      </c>
      <c r="I10" s="601">
        <f>'Cenove indexy'!I21</f>
        <v>1</v>
      </c>
      <c r="J10" s="601">
        <f>'Cenove indexy'!J21</f>
        <v>1</v>
      </c>
      <c r="K10" s="601">
        <f>'Cenove indexy'!K21</f>
        <v>1</v>
      </c>
      <c r="L10" s="601">
        <f>'Cenove indexy'!L21</f>
        <v>1</v>
      </c>
      <c r="M10" s="601">
        <f>'Cenove indexy'!M21</f>
        <v>1</v>
      </c>
      <c r="N10" s="601">
        <f>'Cenove indexy'!N21</f>
        <v>1</v>
      </c>
      <c r="O10" s="601">
        <f>'Cenove indexy'!O21</f>
        <v>1</v>
      </c>
      <c r="P10" s="417">
        <v>7</v>
      </c>
    </row>
    <row r="11" spans="2:16" hidden="1">
      <c r="B11" s="824" t="str">
        <f>'Cenove indexy'!B11:D11</f>
        <v>(nepoužívá se)</v>
      </c>
      <c r="C11" s="832"/>
      <c r="D11" s="833"/>
      <c r="E11" s="532"/>
      <c r="F11" s="463">
        <f>'Cenove indexy'!F22</f>
        <v>1</v>
      </c>
      <c r="G11" s="463">
        <f>'Cenove indexy'!G22</f>
        <v>1</v>
      </c>
      <c r="H11" s="463">
        <f>'Cenove indexy'!H22</f>
        <v>1</v>
      </c>
      <c r="I11" s="463">
        <f>'Cenove indexy'!I22</f>
        <v>1</v>
      </c>
      <c r="J11" s="463">
        <f>'Cenove indexy'!J22</f>
        <v>1</v>
      </c>
      <c r="K11" s="463">
        <f>'Cenove indexy'!K22</f>
        <v>1</v>
      </c>
      <c r="L11" s="463">
        <f>'Cenove indexy'!L22</f>
        <v>1</v>
      </c>
      <c r="M11" s="463">
        <f>'Cenove indexy'!M22</f>
        <v>1</v>
      </c>
      <c r="N11" s="463">
        <f>'Cenove indexy'!N22</f>
        <v>1</v>
      </c>
      <c r="O11" s="463">
        <f>'Cenove indexy'!O22</f>
        <v>1</v>
      </c>
      <c r="P11" s="417">
        <v>8</v>
      </c>
    </row>
    <row r="12" spans="2:16" hidden="1">
      <c r="B12" s="824" t="str">
        <f>'Cenove indexy'!B12:D12</f>
        <v>(nepoužívá se)</v>
      </c>
      <c r="C12" s="825"/>
      <c r="D12" s="826"/>
      <c r="E12" s="531"/>
      <c r="F12" s="463">
        <f>'Cenove indexy'!F23</f>
        <v>1</v>
      </c>
      <c r="G12" s="463">
        <f>'Cenove indexy'!G23</f>
        <v>1</v>
      </c>
      <c r="H12" s="463">
        <f>'Cenove indexy'!H23</f>
        <v>1</v>
      </c>
      <c r="I12" s="463">
        <f>'Cenove indexy'!I23</f>
        <v>1</v>
      </c>
      <c r="J12" s="463">
        <f>'Cenove indexy'!J23</f>
        <v>1</v>
      </c>
      <c r="K12" s="463">
        <f>'Cenove indexy'!K23</f>
        <v>1</v>
      </c>
      <c r="L12" s="463">
        <f>'Cenove indexy'!L23</f>
        <v>1</v>
      </c>
      <c r="M12" s="463">
        <f>'Cenove indexy'!M23</f>
        <v>1</v>
      </c>
      <c r="N12" s="463">
        <f>'Cenove indexy'!N23</f>
        <v>1</v>
      </c>
      <c r="O12" s="463">
        <f>'Cenove indexy'!O23</f>
        <v>1</v>
      </c>
      <c r="P12" s="417">
        <v>9</v>
      </c>
    </row>
    <row r="13" spans="2:16" hidden="1">
      <c r="B13" s="824" t="str">
        <f>'Cenove indexy'!B13:D13</f>
        <v>(nepoužívá se)</v>
      </c>
      <c r="C13" s="825"/>
      <c r="D13" s="826"/>
      <c r="E13" s="531"/>
      <c r="F13" s="463">
        <f>'Cenove indexy'!F24</f>
        <v>1</v>
      </c>
      <c r="G13" s="463">
        <f>'Cenove indexy'!G24</f>
        <v>1</v>
      </c>
      <c r="H13" s="463">
        <f>'Cenove indexy'!H24</f>
        <v>1</v>
      </c>
      <c r="I13" s="463">
        <f>'Cenove indexy'!I24</f>
        <v>1</v>
      </c>
      <c r="J13" s="463">
        <f>'Cenove indexy'!J24</f>
        <v>1</v>
      </c>
      <c r="K13" s="463">
        <f>'Cenove indexy'!K24</f>
        <v>1</v>
      </c>
      <c r="L13" s="463">
        <f>'Cenove indexy'!L24</f>
        <v>1</v>
      </c>
      <c r="M13" s="463">
        <f>'Cenove indexy'!M24</f>
        <v>1</v>
      </c>
      <c r="N13" s="463">
        <f>'Cenove indexy'!N24</f>
        <v>1</v>
      </c>
      <c r="O13" s="463">
        <f>'Cenove indexy'!O24</f>
        <v>1</v>
      </c>
      <c r="P13" s="417">
        <v>10</v>
      </c>
    </row>
    <row r="14" spans="2:16"/>
    <row r="15" spans="2:16" hidden="1">
      <c r="B15" s="347" t="s">
        <v>204</v>
      </c>
    </row>
    <row r="16" spans="2:16" hidden="1">
      <c r="B16" s="824" t="str">
        <f>B5</f>
        <v>Index spotřebitelských cen</v>
      </c>
      <c r="C16" s="825"/>
      <c r="D16" s="826"/>
      <c r="E16" s="420"/>
      <c r="F16" s="421">
        <f t="shared" ref="F16:O16" si="1">IF(E5=0,"",F5/E5-1)</f>
        <v>0</v>
      </c>
      <c r="G16" s="421">
        <f t="shared" si="1"/>
        <v>0</v>
      </c>
      <c r="H16" s="421">
        <f t="shared" si="1"/>
        <v>0</v>
      </c>
      <c r="I16" s="421">
        <f t="shared" si="1"/>
        <v>0</v>
      </c>
      <c r="J16" s="421">
        <f t="shared" si="1"/>
        <v>0</v>
      </c>
      <c r="K16" s="421">
        <f t="shared" si="1"/>
        <v>0</v>
      </c>
      <c r="L16" s="421">
        <f t="shared" si="1"/>
        <v>0</v>
      </c>
      <c r="M16" s="421">
        <f t="shared" si="1"/>
        <v>0</v>
      </c>
      <c r="N16" s="421">
        <f t="shared" si="1"/>
        <v>0</v>
      </c>
      <c r="O16" s="421">
        <f t="shared" si="1"/>
        <v>0</v>
      </c>
      <c r="P16" s="417">
        <v>1</v>
      </c>
    </row>
    <row r="17" spans="2:16" hidden="1">
      <c r="B17" s="824" t="str">
        <f>B6</f>
        <v>Upravený index spotřebitelských cen</v>
      </c>
      <c r="C17" s="825"/>
      <c r="D17" s="826"/>
      <c r="E17" s="420"/>
      <c r="F17" s="421">
        <f t="shared" ref="F17:O17" si="2">IF(OR(E5=0,E5="",E6=0,E6=""),"",F6/E6-1)</f>
        <v>0</v>
      </c>
      <c r="G17" s="421">
        <f t="shared" si="2"/>
        <v>0</v>
      </c>
      <c r="H17" s="421">
        <f t="shared" si="2"/>
        <v>0</v>
      </c>
      <c r="I17" s="421">
        <f t="shared" si="2"/>
        <v>0</v>
      </c>
      <c r="J17" s="421">
        <f t="shared" si="2"/>
        <v>0</v>
      </c>
      <c r="K17" s="421">
        <f t="shared" si="2"/>
        <v>0</v>
      </c>
      <c r="L17" s="421">
        <f t="shared" si="2"/>
        <v>0</v>
      </c>
      <c r="M17" s="421">
        <f t="shared" si="2"/>
        <v>0</v>
      </c>
      <c r="N17" s="421">
        <f t="shared" si="2"/>
        <v>0</v>
      </c>
      <c r="O17" s="421">
        <f t="shared" si="2"/>
        <v>0</v>
      </c>
      <c r="P17" s="417">
        <v>2</v>
      </c>
    </row>
    <row r="18" spans="2:16" hidden="1">
      <c r="B18" s="824" t="str">
        <f>B7</f>
        <v>Index mezd v odvětví doprava a skladování</v>
      </c>
      <c r="C18" s="825"/>
      <c r="D18" s="826"/>
      <c r="E18" s="420"/>
      <c r="F18" s="421">
        <f t="shared" ref="F18:O18" si="3">IF(E7=0,"",F7/E7-1)</f>
        <v>0</v>
      </c>
      <c r="G18" s="421">
        <f t="shared" si="3"/>
        <v>0</v>
      </c>
      <c r="H18" s="421">
        <f t="shared" si="3"/>
        <v>0</v>
      </c>
      <c r="I18" s="421">
        <f t="shared" si="3"/>
        <v>0</v>
      </c>
      <c r="J18" s="421">
        <f t="shared" si="3"/>
        <v>0</v>
      </c>
      <c r="K18" s="421">
        <f t="shared" si="3"/>
        <v>0</v>
      </c>
      <c r="L18" s="421">
        <f t="shared" si="3"/>
        <v>0</v>
      </c>
      <c r="M18" s="421">
        <f t="shared" si="3"/>
        <v>0</v>
      </c>
      <c r="N18" s="421">
        <f t="shared" si="3"/>
        <v>0</v>
      </c>
      <c r="O18" s="421">
        <f t="shared" si="3"/>
        <v>0</v>
      </c>
      <c r="P18" s="417">
        <v>3</v>
      </c>
    </row>
    <row r="19" spans="2:16" hidden="1">
      <c r="B19" s="824" t="str">
        <f>B8</f>
        <v>Index pro naftu</v>
      </c>
      <c r="C19" s="825"/>
      <c r="D19" s="826"/>
      <c r="E19" s="420"/>
      <c r="F19" s="421">
        <f t="shared" ref="F19:O19" si="4">IF(E8=0,"",F8/E8-1)</f>
        <v>0</v>
      </c>
      <c r="G19" s="421">
        <f t="shared" si="4"/>
        <v>0</v>
      </c>
      <c r="H19" s="421">
        <f t="shared" si="4"/>
        <v>0</v>
      </c>
      <c r="I19" s="421">
        <f t="shared" si="4"/>
        <v>0</v>
      </c>
      <c r="J19" s="421">
        <f t="shared" si="4"/>
        <v>0</v>
      </c>
      <c r="K19" s="421">
        <f t="shared" si="4"/>
        <v>0</v>
      </c>
      <c r="L19" s="421">
        <f t="shared" si="4"/>
        <v>0</v>
      </c>
      <c r="M19" s="421">
        <f t="shared" si="4"/>
        <v>0</v>
      </c>
      <c r="N19" s="421">
        <f t="shared" si="4"/>
        <v>0</v>
      </c>
      <c r="O19" s="421">
        <f t="shared" si="4"/>
        <v>0</v>
      </c>
      <c r="P19" s="417">
        <v>4</v>
      </c>
    </row>
    <row r="20" spans="2:16" hidden="1">
      <c r="B20" s="824" t="str">
        <f>B9</f>
        <v>Index pro Alternativní pohon</v>
      </c>
      <c r="C20" s="825"/>
      <c r="D20" s="826"/>
      <c r="E20" s="420"/>
      <c r="F20" s="421">
        <f t="shared" ref="F20:O20" si="5">IF(E9=0,"",F9/E9-1)</f>
        <v>0</v>
      </c>
      <c r="G20" s="421">
        <f t="shared" si="5"/>
        <v>0</v>
      </c>
      <c r="H20" s="421">
        <f t="shared" si="5"/>
        <v>0</v>
      </c>
      <c r="I20" s="421">
        <f t="shared" si="5"/>
        <v>0</v>
      </c>
      <c r="J20" s="421">
        <f t="shared" si="5"/>
        <v>0</v>
      </c>
      <c r="K20" s="421">
        <f t="shared" si="5"/>
        <v>0</v>
      </c>
      <c r="L20" s="421">
        <f t="shared" si="5"/>
        <v>0</v>
      </c>
      <c r="M20" s="421">
        <f t="shared" si="5"/>
        <v>0</v>
      </c>
      <c r="N20" s="421">
        <f t="shared" si="5"/>
        <v>0</v>
      </c>
      <c r="O20" s="421">
        <f t="shared" si="5"/>
        <v>0</v>
      </c>
      <c r="P20" s="417">
        <v>5</v>
      </c>
    </row>
    <row r="21" spans="2:16" hidden="1">
      <c r="B21" s="824" t="str">
        <f t="shared" ref="B21:B24" si="6">B10</f>
        <v>Index cen průmyslových výrobců CL 293</v>
      </c>
      <c r="C21" s="832"/>
      <c r="D21" s="833"/>
      <c r="E21" s="420"/>
      <c r="F21" s="421">
        <f t="shared" ref="F21:G21" si="7">IF(E10=0,"",F10/E10-1)</f>
        <v>0</v>
      </c>
      <c r="G21" s="421">
        <f t="shared" si="7"/>
        <v>0</v>
      </c>
      <c r="H21" s="421">
        <f t="shared" ref="H21" si="8">IF(G10=0,"",H10/G10-1)</f>
        <v>0</v>
      </c>
      <c r="I21" s="421">
        <f t="shared" ref="I21" si="9">IF(H10=0,"",I10/H10-1)</f>
        <v>0</v>
      </c>
      <c r="J21" s="421">
        <f t="shared" ref="J21" si="10">IF(I10=0,"",J10/I10-1)</f>
        <v>0</v>
      </c>
      <c r="K21" s="421">
        <f t="shared" ref="K21" si="11">IF(J10=0,"",K10/J10-1)</f>
        <v>0</v>
      </c>
      <c r="L21" s="421">
        <f t="shared" ref="L21" si="12">IF(K10=0,"",L10/K10-1)</f>
        <v>0</v>
      </c>
      <c r="M21" s="421">
        <f t="shared" ref="M21" si="13">IF(L10=0,"",M10/L10-1)</f>
        <v>0</v>
      </c>
      <c r="N21" s="421">
        <f t="shared" ref="N21" si="14">IF(M10=0,"",N10/M10-1)</f>
        <v>0</v>
      </c>
      <c r="O21" s="421">
        <f t="shared" ref="O21" si="15">IF(N10=0,"",O10/N10-1)</f>
        <v>0</v>
      </c>
      <c r="P21" s="417">
        <v>7</v>
      </c>
    </row>
    <row r="22" spans="2:16" hidden="1">
      <c r="B22" s="824" t="str">
        <f t="shared" si="6"/>
        <v>(nepoužívá se)</v>
      </c>
      <c r="C22" s="832"/>
      <c r="D22" s="833"/>
      <c r="E22" s="532"/>
      <c r="F22" s="462"/>
      <c r="G22" s="421">
        <f t="shared" ref="G22:O22" si="16">IF(F11=0,"",G11/F11-1)</f>
        <v>0</v>
      </c>
      <c r="H22" s="421">
        <f t="shared" si="16"/>
        <v>0</v>
      </c>
      <c r="I22" s="421">
        <f t="shared" si="16"/>
        <v>0</v>
      </c>
      <c r="J22" s="421">
        <f t="shared" si="16"/>
        <v>0</v>
      </c>
      <c r="K22" s="421">
        <f t="shared" si="16"/>
        <v>0</v>
      </c>
      <c r="L22" s="421">
        <f t="shared" si="16"/>
        <v>0</v>
      </c>
      <c r="M22" s="421">
        <f t="shared" si="16"/>
        <v>0</v>
      </c>
      <c r="N22" s="421">
        <f t="shared" si="16"/>
        <v>0</v>
      </c>
      <c r="O22" s="421">
        <f t="shared" si="16"/>
        <v>0</v>
      </c>
      <c r="P22" s="417">
        <v>8</v>
      </c>
    </row>
    <row r="23" spans="2:16" hidden="1">
      <c r="B23" s="824" t="str">
        <f t="shared" si="6"/>
        <v>(nepoužívá se)</v>
      </c>
      <c r="C23" s="825"/>
      <c r="D23" s="826"/>
      <c r="E23" s="531"/>
      <c r="F23" s="420"/>
      <c r="G23" s="421">
        <f t="shared" ref="G23:O23" si="17">IF(F12=0,"",G12/F12-1)</f>
        <v>0</v>
      </c>
      <c r="H23" s="421">
        <f t="shared" si="17"/>
        <v>0</v>
      </c>
      <c r="I23" s="421">
        <f t="shared" si="17"/>
        <v>0</v>
      </c>
      <c r="J23" s="421">
        <f t="shared" si="17"/>
        <v>0</v>
      </c>
      <c r="K23" s="421">
        <f t="shared" si="17"/>
        <v>0</v>
      </c>
      <c r="L23" s="421">
        <f t="shared" si="17"/>
        <v>0</v>
      </c>
      <c r="M23" s="421">
        <f t="shared" si="17"/>
        <v>0</v>
      </c>
      <c r="N23" s="421">
        <f t="shared" si="17"/>
        <v>0</v>
      </c>
      <c r="O23" s="421">
        <f t="shared" si="17"/>
        <v>0</v>
      </c>
      <c r="P23" s="417">
        <v>9</v>
      </c>
    </row>
    <row r="24" spans="2:16" hidden="1">
      <c r="B24" s="824" t="str">
        <f t="shared" si="6"/>
        <v>(nepoužívá se)</v>
      </c>
      <c r="C24" s="825"/>
      <c r="D24" s="826"/>
      <c r="E24" s="531"/>
      <c r="F24" s="420"/>
      <c r="G24" s="421">
        <f t="shared" ref="G24:O24" si="18">IF(F13=0,"",G13/F13-1)</f>
        <v>0</v>
      </c>
      <c r="H24" s="421">
        <f t="shared" si="18"/>
        <v>0</v>
      </c>
      <c r="I24" s="421">
        <f t="shared" si="18"/>
        <v>0</v>
      </c>
      <c r="J24" s="421">
        <f t="shared" si="18"/>
        <v>0</v>
      </c>
      <c r="K24" s="421">
        <f t="shared" si="18"/>
        <v>0</v>
      </c>
      <c r="L24" s="421">
        <f t="shared" si="18"/>
        <v>0</v>
      </c>
      <c r="M24" s="421">
        <f t="shared" si="18"/>
        <v>0</v>
      </c>
      <c r="N24" s="421">
        <f t="shared" si="18"/>
        <v>0</v>
      </c>
      <c r="O24" s="421">
        <f t="shared" si="18"/>
        <v>0</v>
      </c>
      <c r="P24" s="417">
        <v>10</v>
      </c>
    </row>
    <row r="25" spans="2:16">
      <c r="B25" s="422"/>
      <c r="C25" s="422"/>
      <c r="D25" s="422"/>
      <c r="E25" s="422"/>
      <c r="F25" s="423"/>
      <c r="G25" s="424"/>
      <c r="H25" s="424"/>
      <c r="I25" s="424"/>
      <c r="J25" s="424"/>
      <c r="K25" s="424"/>
      <c r="L25" s="424"/>
      <c r="M25" s="424"/>
      <c r="N25" s="424"/>
      <c r="O25" s="424"/>
    </row>
    <row r="26" spans="2:16">
      <c r="B26" s="347" t="s">
        <v>84</v>
      </c>
    </row>
    <row r="27" spans="2:16"/>
    <row r="28" spans="2:16" ht="25.5">
      <c r="B28" s="425" t="s">
        <v>32</v>
      </c>
      <c r="C28" s="426" t="s">
        <v>33</v>
      </c>
      <c r="D28" s="393"/>
      <c r="E28" s="393"/>
      <c r="F28" s="393"/>
      <c r="G28" s="426" t="s">
        <v>35</v>
      </c>
      <c r="H28" s="829" t="s">
        <v>34</v>
      </c>
      <c r="I28" s="825"/>
      <c r="J28" s="427" t="s">
        <v>47</v>
      </c>
      <c r="K28" s="393"/>
      <c r="L28" s="393"/>
      <c r="M28" s="393"/>
      <c r="N28" s="393"/>
      <c r="O28" s="380"/>
    </row>
    <row r="29" spans="2:16">
      <c r="B29" s="415">
        <v>11</v>
      </c>
      <c r="C29" s="393" t="s">
        <v>110</v>
      </c>
      <c r="D29" s="393"/>
      <c r="E29" s="393"/>
      <c r="F29" s="393"/>
      <c r="G29" s="379" t="s">
        <v>19</v>
      </c>
      <c r="H29" s="393" t="s">
        <v>108</v>
      </c>
      <c r="I29" s="393"/>
      <c r="J29" s="393" t="str">
        <f>'Cenove indexy'!J29</f>
        <v>Index pro naftu</v>
      </c>
      <c r="K29" s="393"/>
      <c r="L29" s="393"/>
      <c r="M29" s="393"/>
      <c r="N29" s="393"/>
      <c r="O29" s="380"/>
      <c r="P29" s="417">
        <f t="shared" ref="P29:P51" si="19">IF(ISBLANK(J29),0,MATCH(J29,$B$5:$B$13,))</f>
        <v>4</v>
      </c>
    </row>
    <row r="30" spans="2:16">
      <c r="B30" s="415">
        <v>11</v>
      </c>
      <c r="C30" s="393" t="s">
        <v>110</v>
      </c>
      <c r="D30" s="393"/>
      <c r="E30" s="393"/>
      <c r="F30" s="393"/>
      <c r="G30" s="379" t="s">
        <v>20</v>
      </c>
      <c r="H30" s="393" t="s">
        <v>238</v>
      </c>
      <c r="I30" s="393"/>
      <c r="J30" s="393" t="str">
        <f>'Cenove indexy'!J30</f>
        <v>Index pro Alternativní pohon</v>
      </c>
      <c r="K30" s="393"/>
      <c r="L30" s="393"/>
      <c r="M30" s="393"/>
      <c r="N30" s="393"/>
      <c r="O30" s="380"/>
      <c r="P30" s="417">
        <f t="shared" si="19"/>
        <v>5</v>
      </c>
    </row>
    <row r="31" spans="2:16">
      <c r="B31" s="415">
        <v>11</v>
      </c>
      <c r="C31" s="393" t="s">
        <v>110</v>
      </c>
      <c r="D31" s="393"/>
      <c r="E31" s="393"/>
      <c r="F31" s="393"/>
      <c r="G31" s="379" t="s">
        <v>21</v>
      </c>
      <c r="H31" s="393" t="s">
        <v>22</v>
      </c>
      <c r="I31" s="393"/>
      <c r="J31" s="393" t="str">
        <f>'Cenove indexy'!J31</f>
        <v>Upravený index spotřebitelských cen</v>
      </c>
      <c r="K31" s="393"/>
      <c r="L31" s="393"/>
      <c r="M31" s="393"/>
      <c r="N31" s="393"/>
      <c r="O31" s="380"/>
      <c r="P31" s="417">
        <f t="shared" si="19"/>
        <v>2</v>
      </c>
    </row>
    <row r="32" spans="2:16">
      <c r="B32" s="415">
        <v>12</v>
      </c>
      <c r="C32" s="393" t="s">
        <v>5</v>
      </c>
      <c r="D32" s="393"/>
      <c r="E32" s="393"/>
      <c r="F32" s="393"/>
      <c r="G32" s="379"/>
      <c r="H32" s="393"/>
      <c r="I32" s="393"/>
      <c r="J32" s="393" t="str">
        <f>'Cenove indexy'!J32</f>
        <v>Index cen průmyslových výrobců CL 293</v>
      </c>
      <c r="K32" s="393"/>
      <c r="L32" s="393"/>
      <c r="M32" s="393"/>
      <c r="N32" s="393"/>
      <c r="O32" s="380"/>
      <c r="P32" s="417">
        <f t="shared" si="19"/>
        <v>6</v>
      </c>
    </row>
    <row r="33" spans="2:16">
      <c r="B33" s="415">
        <v>13</v>
      </c>
      <c r="C33" s="393" t="s">
        <v>6</v>
      </c>
      <c r="D33" s="393"/>
      <c r="E33" s="393"/>
      <c r="F33" s="393"/>
      <c r="G33" s="379"/>
      <c r="H33" s="393"/>
      <c r="I33" s="393"/>
      <c r="J33" s="393" t="str">
        <f>'Cenove indexy'!J33</f>
        <v>Index cen průmyslových výrobců CL 293</v>
      </c>
      <c r="K33" s="393"/>
      <c r="L33" s="393"/>
      <c r="M33" s="393"/>
      <c r="N33" s="393"/>
      <c r="O33" s="380"/>
      <c r="P33" s="417">
        <f t="shared" si="19"/>
        <v>6</v>
      </c>
    </row>
    <row r="34" spans="2:16">
      <c r="B34" s="415">
        <v>14</v>
      </c>
      <c r="C34" s="393" t="s">
        <v>7</v>
      </c>
      <c r="D34" s="393"/>
      <c r="E34" s="393"/>
      <c r="F34" s="393"/>
      <c r="G34" s="379" t="s">
        <v>25</v>
      </c>
      <c r="H34" s="393" t="s">
        <v>23</v>
      </c>
      <c r="I34" s="393"/>
      <c r="J34" s="393" t="str">
        <f>'Cenove indexy'!J34</f>
        <v>(nepoužívá se)</v>
      </c>
      <c r="K34" s="393"/>
      <c r="L34" s="393"/>
      <c r="M34" s="393"/>
      <c r="N34" s="393"/>
      <c r="O34" s="380"/>
      <c r="P34" s="417">
        <f t="shared" si="19"/>
        <v>7</v>
      </c>
    </row>
    <row r="35" spans="2:16">
      <c r="B35" s="415">
        <v>14</v>
      </c>
      <c r="C35" s="393" t="s">
        <v>7</v>
      </c>
      <c r="D35" s="393"/>
      <c r="E35" s="393"/>
      <c r="F35" s="393"/>
      <c r="G35" s="379" t="s">
        <v>26</v>
      </c>
      <c r="H35" s="393" t="s">
        <v>22</v>
      </c>
      <c r="I35" s="393"/>
      <c r="J35" s="393" t="str">
        <f>'Cenove indexy'!J35</f>
        <v>(nepoužívá se)</v>
      </c>
      <c r="K35" s="393"/>
      <c r="L35" s="393"/>
      <c r="M35" s="393"/>
      <c r="N35" s="393"/>
      <c r="O35" s="380"/>
      <c r="P35" s="417">
        <f t="shared" si="19"/>
        <v>7</v>
      </c>
    </row>
    <row r="36" spans="2:16">
      <c r="B36" s="415">
        <v>15</v>
      </c>
      <c r="C36" s="393" t="s">
        <v>39</v>
      </c>
      <c r="D36" s="393"/>
      <c r="E36" s="393"/>
      <c r="F36" s="393"/>
      <c r="G36" s="379"/>
      <c r="H36" s="393"/>
      <c r="I36" s="393"/>
      <c r="J36" s="393" t="str">
        <f>'Cenove indexy'!J36</f>
        <v>(nepoužívá se)</v>
      </c>
      <c r="K36" s="393"/>
      <c r="L36" s="393"/>
      <c r="M36" s="393"/>
      <c r="N36" s="393"/>
      <c r="O36" s="380"/>
      <c r="P36" s="417">
        <f t="shared" si="19"/>
        <v>7</v>
      </c>
    </row>
    <row r="37" spans="2:16">
      <c r="B37" s="415">
        <v>16</v>
      </c>
      <c r="C37" s="393" t="s">
        <v>8</v>
      </c>
      <c r="D37" s="393"/>
      <c r="E37" s="393"/>
      <c r="F37" s="393"/>
      <c r="G37" s="379" t="s">
        <v>27</v>
      </c>
      <c r="H37" s="393" t="s">
        <v>24</v>
      </c>
      <c r="I37" s="393"/>
      <c r="J37" s="393" t="str">
        <f>'Cenove indexy'!J37</f>
        <v>Index mezd v odvětví doprava a skladování</v>
      </c>
      <c r="K37" s="393"/>
      <c r="L37" s="393"/>
      <c r="M37" s="393"/>
      <c r="N37" s="393"/>
      <c r="O37" s="380"/>
      <c r="P37" s="417">
        <f t="shared" si="19"/>
        <v>3</v>
      </c>
    </row>
    <row r="38" spans="2:16">
      <c r="B38" s="415">
        <v>16</v>
      </c>
      <c r="C38" s="393" t="s">
        <v>8</v>
      </c>
      <c r="D38" s="393"/>
      <c r="E38" s="393"/>
      <c r="F38" s="393"/>
      <c r="G38" s="379" t="s">
        <v>28</v>
      </c>
      <c r="H38" s="393" t="s">
        <v>22</v>
      </c>
      <c r="I38" s="393"/>
      <c r="J38" s="393" t="str">
        <f>'Cenove indexy'!J38</f>
        <v>Index mezd v odvětví doprava a skladování</v>
      </c>
      <c r="K38" s="393"/>
      <c r="L38" s="393"/>
      <c r="M38" s="393"/>
      <c r="N38" s="393"/>
      <c r="O38" s="380"/>
      <c r="P38" s="417">
        <f t="shared" si="19"/>
        <v>3</v>
      </c>
    </row>
    <row r="39" spans="2:16">
      <c r="B39" s="415">
        <v>17</v>
      </c>
      <c r="C39" s="393" t="s">
        <v>9</v>
      </c>
      <c r="D39" s="393"/>
      <c r="E39" s="393"/>
      <c r="F39" s="393"/>
      <c r="G39" s="379" t="s">
        <v>37</v>
      </c>
      <c r="H39" s="393" t="s">
        <v>24</v>
      </c>
      <c r="I39" s="393"/>
      <c r="J39" s="393" t="str">
        <f>'Cenove indexy'!J39</f>
        <v>Index mezd v odvětví doprava a skladování</v>
      </c>
      <c r="K39" s="393"/>
      <c r="L39" s="393"/>
      <c r="M39" s="393"/>
      <c r="N39" s="393"/>
      <c r="O39" s="380"/>
      <c r="P39" s="417">
        <f t="shared" si="19"/>
        <v>3</v>
      </c>
    </row>
    <row r="40" spans="2:16">
      <c r="B40" s="415">
        <v>17</v>
      </c>
      <c r="C40" s="393" t="s">
        <v>9</v>
      </c>
      <c r="D40" s="393"/>
      <c r="E40" s="393"/>
      <c r="F40" s="393"/>
      <c r="G40" s="379" t="s">
        <v>38</v>
      </c>
      <c r="H40" s="393" t="s">
        <v>22</v>
      </c>
      <c r="I40" s="393"/>
      <c r="J40" s="393" t="str">
        <f>'Cenove indexy'!J40</f>
        <v>Index mezd v odvětví doprava a skladování</v>
      </c>
      <c r="K40" s="393"/>
      <c r="L40" s="393"/>
      <c r="M40" s="393"/>
      <c r="N40" s="393"/>
      <c r="O40" s="380"/>
      <c r="P40" s="417">
        <f t="shared" si="19"/>
        <v>3</v>
      </c>
    </row>
    <row r="41" spans="2:16">
      <c r="B41" s="415">
        <v>18</v>
      </c>
      <c r="C41" s="393" t="s">
        <v>10</v>
      </c>
      <c r="D41" s="393"/>
      <c r="E41" s="393"/>
      <c r="F41" s="393"/>
      <c r="G41" s="379"/>
      <c r="H41" s="393"/>
      <c r="I41" s="393"/>
      <c r="J41" s="393" t="str">
        <f>'Cenove indexy'!J41</f>
        <v>Upravený index spotřebitelských cen</v>
      </c>
      <c r="K41" s="393"/>
      <c r="L41" s="393"/>
      <c r="M41" s="393"/>
      <c r="N41" s="393"/>
      <c r="O41" s="380"/>
      <c r="P41" s="417">
        <f t="shared" si="19"/>
        <v>2</v>
      </c>
    </row>
    <row r="42" spans="2:16">
      <c r="B42" s="415">
        <v>19</v>
      </c>
      <c r="C42" s="393" t="s">
        <v>11</v>
      </c>
      <c r="D42" s="393"/>
      <c r="E42" s="393"/>
      <c r="F42" s="393"/>
      <c r="G42" s="379"/>
      <c r="H42" s="393"/>
      <c r="I42" s="393"/>
      <c r="J42" s="393" t="str">
        <f>'Cenove indexy'!J42</f>
        <v>(nepoužívá se)</v>
      </c>
      <c r="K42" s="393"/>
      <c r="L42" s="393"/>
      <c r="M42" s="393"/>
      <c r="N42" s="393"/>
      <c r="O42" s="380"/>
      <c r="P42" s="417">
        <f t="shared" si="19"/>
        <v>7</v>
      </c>
    </row>
    <row r="43" spans="2:16">
      <c r="B43" s="415">
        <v>20</v>
      </c>
      <c r="C43" s="393" t="s">
        <v>12</v>
      </c>
      <c r="D43" s="393"/>
      <c r="E43" s="393"/>
      <c r="F43" s="393"/>
      <c r="G43" s="379"/>
      <c r="H43" s="393"/>
      <c r="I43" s="393"/>
      <c r="J43" s="393" t="str">
        <f>'Cenove indexy'!J43</f>
        <v>(nepoužívá se)</v>
      </c>
      <c r="K43" s="393"/>
      <c r="L43" s="393"/>
      <c r="M43" s="393"/>
      <c r="N43" s="393"/>
      <c r="O43" s="380"/>
      <c r="P43" s="417">
        <f t="shared" si="19"/>
        <v>7</v>
      </c>
    </row>
    <row r="44" spans="2:16">
      <c r="B44" s="415">
        <v>21</v>
      </c>
      <c r="C44" s="393" t="s">
        <v>13</v>
      </c>
      <c r="D44" s="393"/>
      <c r="E44" s="393"/>
      <c r="F44" s="393"/>
      <c r="G44" s="379"/>
      <c r="H44" s="393"/>
      <c r="I44" s="393"/>
      <c r="J44" s="393" t="str">
        <f>'Cenove indexy'!J44</f>
        <v>(nepoužívá se)</v>
      </c>
      <c r="K44" s="393"/>
      <c r="L44" s="393"/>
      <c r="M44" s="393"/>
      <c r="N44" s="393"/>
      <c r="O44" s="380"/>
      <c r="P44" s="417">
        <f t="shared" si="19"/>
        <v>7</v>
      </c>
    </row>
    <row r="45" spans="2:16">
      <c r="B45" s="415">
        <v>22</v>
      </c>
      <c r="C45" s="393" t="s">
        <v>14</v>
      </c>
      <c r="D45" s="393"/>
      <c r="E45" s="393"/>
      <c r="F45" s="393"/>
      <c r="G45" s="379"/>
      <c r="H45" s="393"/>
      <c r="I45" s="393"/>
      <c r="J45" s="393" t="str">
        <f>'Cenove indexy'!J45</f>
        <v>Upravený index spotřebitelských cen</v>
      </c>
      <c r="K45" s="393"/>
      <c r="L45" s="393"/>
      <c r="M45" s="393"/>
      <c r="N45" s="393"/>
      <c r="O45" s="380"/>
      <c r="P45" s="417">
        <f t="shared" si="19"/>
        <v>2</v>
      </c>
    </row>
    <row r="46" spans="2:16">
      <c r="B46" s="415">
        <v>23</v>
      </c>
      <c r="C46" s="393" t="s">
        <v>15</v>
      </c>
      <c r="D46" s="393"/>
      <c r="E46" s="393"/>
      <c r="F46" s="393"/>
      <c r="G46" s="379"/>
      <c r="H46" s="393"/>
      <c r="I46" s="393"/>
      <c r="J46" s="393" t="str">
        <f>'Cenove indexy'!J46</f>
        <v>Upravený index spotřebitelských cen</v>
      </c>
      <c r="K46" s="393"/>
      <c r="L46" s="393"/>
      <c r="M46" s="393"/>
      <c r="N46" s="393"/>
      <c r="O46" s="380"/>
      <c r="P46" s="417">
        <f t="shared" si="19"/>
        <v>2</v>
      </c>
    </row>
    <row r="47" spans="2:16">
      <c r="B47" s="415">
        <v>24</v>
      </c>
      <c r="C47" s="393" t="s">
        <v>16</v>
      </c>
      <c r="D47" s="393"/>
      <c r="E47" s="393"/>
      <c r="F47" s="393"/>
      <c r="G47" s="379"/>
      <c r="H47" s="393"/>
      <c r="I47" s="393"/>
      <c r="J47" s="393" t="str">
        <f>'Cenove indexy'!J47</f>
        <v>Upravený index spotřebitelských cen</v>
      </c>
      <c r="K47" s="393"/>
      <c r="L47" s="393"/>
      <c r="M47" s="393"/>
      <c r="N47" s="393"/>
      <c r="O47" s="380"/>
      <c r="P47" s="417">
        <f t="shared" si="19"/>
        <v>2</v>
      </c>
    </row>
    <row r="48" spans="2:16">
      <c r="B48" s="415">
        <v>25</v>
      </c>
      <c r="C48" s="393" t="s">
        <v>17</v>
      </c>
      <c r="D48" s="393"/>
      <c r="E48" s="393"/>
      <c r="F48" s="393"/>
      <c r="G48" s="379"/>
      <c r="H48" s="393"/>
      <c r="I48" s="393"/>
      <c r="J48" s="393" t="str">
        <f>'Cenove indexy'!J48</f>
        <v>Upravený index spotřebitelských cen</v>
      </c>
      <c r="K48" s="393"/>
      <c r="L48" s="393"/>
      <c r="M48" s="393"/>
      <c r="N48" s="393"/>
      <c r="O48" s="380"/>
      <c r="P48" s="417">
        <f t="shared" si="19"/>
        <v>2</v>
      </c>
    </row>
    <row r="49" spans="2:16">
      <c r="B49" s="428">
        <v>97</v>
      </c>
      <c r="C49" s="393" t="s">
        <v>40</v>
      </c>
      <c r="D49" s="393"/>
      <c r="E49" s="393"/>
      <c r="F49" s="393"/>
      <c r="G49" s="379"/>
      <c r="H49" s="393"/>
      <c r="I49" s="393"/>
      <c r="J49" s="393" t="str">
        <f>'Cenove indexy'!J49</f>
        <v>Upravený index spotřebitelských cen</v>
      </c>
      <c r="K49" s="393"/>
      <c r="L49" s="393"/>
      <c r="M49" s="393"/>
      <c r="N49" s="393"/>
      <c r="O49" s="380"/>
      <c r="P49" s="417">
        <f t="shared" si="19"/>
        <v>2</v>
      </c>
    </row>
    <row r="50" spans="2:16">
      <c r="B50" s="428">
        <v>98</v>
      </c>
      <c r="C50" s="393" t="s">
        <v>41</v>
      </c>
      <c r="D50" s="393"/>
      <c r="E50" s="393"/>
      <c r="F50" s="393"/>
      <c r="G50" s="379"/>
      <c r="H50" s="393"/>
      <c r="I50" s="393"/>
      <c r="J50" s="393" t="str">
        <f>'Cenove indexy'!J50</f>
        <v>Upravený index spotřebitelských cen</v>
      </c>
      <c r="K50" s="393"/>
      <c r="L50" s="393"/>
      <c r="M50" s="393"/>
      <c r="N50" s="393"/>
      <c r="O50" s="380"/>
      <c r="P50" s="417">
        <f t="shared" si="19"/>
        <v>2</v>
      </c>
    </row>
    <row r="51" spans="2:16" hidden="1">
      <c r="B51" s="508">
        <v>99</v>
      </c>
      <c r="C51" s="509" t="s">
        <v>207</v>
      </c>
      <c r="D51" s="509"/>
      <c r="E51" s="509"/>
      <c r="F51" s="509"/>
      <c r="G51" s="510"/>
      <c r="H51" s="509"/>
      <c r="I51" s="509"/>
      <c r="J51" s="509" t="str">
        <f>'Cenove indexy'!J51</f>
        <v>Poplatek KODIS</v>
      </c>
      <c r="K51" s="509"/>
      <c r="L51" s="509"/>
      <c r="M51" s="509"/>
      <c r="N51" s="509"/>
      <c r="O51" s="511"/>
      <c r="P51" s="417" t="e">
        <f t="shared" si="19"/>
        <v>#N/A</v>
      </c>
    </row>
    <row r="52" spans="2:16"/>
    <row r="53" spans="2:16" hidden="1"/>
    <row r="54" spans="2:16" hidden="1"/>
    <row r="55" spans="2:16" hidden="1"/>
    <row r="56" spans="2:16" hidden="1"/>
    <row r="57" spans="2:16" hidden="1"/>
  </sheetData>
  <sheetProtection algorithmName="SHA-512" hashValue="D5shg3rmwkugBrYzg+aqhpGFi0UfldcPUSV45asdT7g0TBwREn0jkX1RDcMuE+btUQTHsHnPCQ3fDQN7HUlAMg==" saltValue="ca2H2PzCXDDgT9dwMejXvQ==" spinCount="100000" sheet="1" formatRows="0"/>
  <mergeCells count="19">
    <mergeCell ref="H28:I28"/>
    <mergeCell ref="B10:D10"/>
    <mergeCell ref="B11:D11"/>
    <mergeCell ref="B12:D12"/>
    <mergeCell ref="B13:D13"/>
    <mergeCell ref="B16:D16"/>
    <mergeCell ref="B17:D17"/>
    <mergeCell ref="B18:D18"/>
    <mergeCell ref="B19:D19"/>
    <mergeCell ref="B20:D20"/>
    <mergeCell ref="B21:D21"/>
    <mergeCell ref="B22:D22"/>
    <mergeCell ref="B23:D23"/>
    <mergeCell ref="B24:D24"/>
    <mergeCell ref="B5:D5"/>
    <mergeCell ref="B6:D6"/>
    <mergeCell ref="B7:D7"/>
    <mergeCell ref="B8:D8"/>
    <mergeCell ref="B9:D9"/>
  </mergeCells>
  <pageMargins left="0.70866141732283472" right="0.70866141732283472" top="0.78740157480314965" bottom="0.78740157480314965" header="0.31496062992125984" footer="0.31496062992125984"/>
  <pageSetup paperSize="9" scale="99" orientation="landscape" r:id="rId1"/>
  <headerFooter>
    <oddHeader>&amp;F</oddHeader>
    <oddFooter>&amp;A</oddFooter>
  </headerFooter>
  <rowBreaks count="1" manualBreakCount="1">
    <brk id="25" min="1" max="13" man="1"/>
  </rowBreaks>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List13"/>
  <dimension ref="A1:O78"/>
  <sheetViews>
    <sheetView workbookViewId="0"/>
  </sheetViews>
  <sheetFormatPr defaultColWidth="0" defaultRowHeight="12.75" customHeight="1" zeroHeight="1"/>
  <cols>
    <col min="1" max="1" width="4.7109375" style="8" customWidth="1"/>
    <col min="2" max="2" width="9.140625" style="8" customWidth="1"/>
    <col min="3" max="3" width="27.5703125" style="8" customWidth="1"/>
    <col min="4" max="4" width="16.85546875" style="8" customWidth="1"/>
    <col min="5" max="14" width="14.7109375" style="8" customWidth="1"/>
    <col min="15" max="15" width="4.7109375" style="87" customWidth="1"/>
    <col min="16" max="16384" width="9.140625" style="8" hidden="1"/>
  </cols>
  <sheetData>
    <row r="1" spans="2:15" s="9" customFormat="1">
      <c r="O1" s="49"/>
    </row>
    <row r="2" spans="2:15" s="9" customFormat="1">
      <c r="B2" s="10" t="s">
        <v>66</v>
      </c>
      <c r="O2" s="49"/>
    </row>
    <row r="3" spans="2:15" s="9" customFormat="1">
      <c r="E3" s="9" t="s">
        <v>68</v>
      </c>
      <c r="H3" s="9" t="s">
        <v>69</v>
      </c>
      <c r="K3" s="9" t="s">
        <v>70</v>
      </c>
      <c r="N3" s="9" t="s">
        <v>71</v>
      </c>
      <c r="O3" s="49"/>
    </row>
    <row r="4" spans="2:15" s="9" customFormat="1">
      <c r="B4" s="52" t="s">
        <v>32</v>
      </c>
      <c r="C4" s="52" t="s">
        <v>59</v>
      </c>
      <c r="D4" s="53"/>
      <c r="E4" s="72">
        <f>VR</f>
        <v>1</v>
      </c>
      <c r="F4" s="73">
        <f>E4+1</f>
        <v>2</v>
      </c>
      <c r="G4" s="73">
        <f t="shared" ref="G4:N4" si="0">F4+1</f>
        <v>3</v>
      </c>
      <c r="H4" s="74">
        <f t="shared" si="0"/>
        <v>4</v>
      </c>
      <c r="I4" s="74">
        <f t="shared" si="0"/>
        <v>5</v>
      </c>
      <c r="J4" s="74">
        <f t="shared" si="0"/>
        <v>6</v>
      </c>
      <c r="K4" s="75">
        <f t="shared" si="0"/>
        <v>7</v>
      </c>
      <c r="L4" s="75">
        <f t="shared" si="0"/>
        <v>8</v>
      </c>
      <c r="M4" s="75">
        <f t="shared" si="0"/>
        <v>9</v>
      </c>
      <c r="N4" s="57">
        <f t="shared" si="0"/>
        <v>10</v>
      </c>
      <c r="O4" s="49"/>
    </row>
    <row r="5" spans="2:15" s="9" customFormat="1">
      <c r="B5" s="55" t="s">
        <v>19</v>
      </c>
      <c r="C5" s="46" t="s">
        <v>50</v>
      </c>
      <c r="D5" s="47"/>
      <c r="E5" s="70">
        <f>'Vypocty NAFTA'!E8+'Modelovane odlisnosti'!E5</f>
        <v>0</v>
      </c>
      <c r="F5" s="70">
        <f>'Vypocty NAFTA'!F8+'Modelovane odlisnosti'!F5</f>
        <v>0</v>
      </c>
      <c r="G5" s="70">
        <f>'Vypocty NAFTA'!G8+'Modelovane odlisnosti'!G5</f>
        <v>0</v>
      </c>
      <c r="H5" s="70">
        <f>'Vypocty NAFTA'!H8+'Modelovane odlisnosti'!H5</f>
        <v>0</v>
      </c>
      <c r="I5" s="70">
        <f>'Vypocty NAFTA'!I8+'Modelovane odlisnosti'!I5</f>
        <v>0</v>
      </c>
      <c r="J5" s="70">
        <f>'Vypocty NAFTA'!J8+'Modelovane odlisnosti'!J5</f>
        <v>0</v>
      </c>
      <c r="K5" s="70">
        <f>'Vypocty NAFTA'!K8+'Modelovane odlisnosti'!K5</f>
        <v>0</v>
      </c>
      <c r="L5" s="70">
        <f>'Vypocty NAFTA'!L8+'Modelovane odlisnosti'!L5</f>
        <v>0</v>
      </c>
      <c r="M5" s="70">
        <f>'Vypocty NAFTA'!M8+'Modelovane odlisnosti'!M5</f>
        <v>0</v>
      </c>
      <c r="N5" s="70">
        <f>'Vypocty NAFTA'!N8+'Modelovane odlisnosti'!N5</f>
        <v>0</v>
      </c>
      <c r="O5" s="49"/>
    </row>
    <row r="6" spans="2:15" s="9" customFormat="1">
      <c r="B6" s="55" t="s">
        <v>20</v>
      </c>
      <c r="C6" s="46" t="s">
        <v>51</v>
      </c>
      <c r="D6" s="47"/>
      <c r="E6" s="70">
        <f>'Vypocty NAFTA'!E9+'Modelovane odlisnosti'!E6</f>
        <v>0</v>
      </c>
      <c r="F6" s="70">
        <f>'Vypocty NAFTA'!F9+'Modelovane odlisnosti'!F6</f>
        <v>-1000000</v>
      </c>
      <c r="G6" s="70">
        <f>'Vypocty NAFTA'!G9+'Modelovane odlisnosti'!G6</f>
        <v>-1000000</v>
      </c>
      <c r="H6" s="70">
        <f>'Vypocty NAFTA'!H9+'Modelovane odlisnosti'!H6</f>
        <v>0</v>
      </c>
      <c r="I6" s="70">
        <f>'Vypocty NAFTA'!I9+'Modelovane odlisnosti'!I6</f>
        <v>0</v>
      </c>
      <c r="J6" s="70">
        <f>'Vypocty NAFTA'!J9+'Modelovane odlisnosti'!J6</f>
        <v>0</v>
      </c>
      <c r="K6" s="70">
        <f>'Vypocty NAFTA'!K9+'Modelovane odlisnosti'!K6</f>
        <v>0</v>
      </c>
      <c r="L6" s="70">
        <f>'Vypocty NAFTA'!L9+'Modelovane odlisnosti'!L6</f>
        <v>0</v>
      </c>
      <c r="M6" s="70">
        <f>'Vypocty NAFTA'!M9+'Modelovane odlisnosti'!M6</f>
        <v>0</v>
      </c>
      <c r="N6" s="70">
        <f>'Vypocty NAFTA'!N9+'Modelovane odlisnosti'!N6</f>
        <v>0</v>
      </c>
      <c r="O6" s="49"/>
    </row>
    <row r="7" spans="2:15" s="9" customFormat="1">
      <c r="B7" s="55" t="s">
        <v>21</v>
      </c>
      <c r="C7" s="46" t="s">
        <v>52</v>
      </c>
      <c r="D7" s="47"/>
      <c r="E7" s="70" t="e">
        <f>'Vypocty NAFTA'!#REF!+'Modelovane odlisnosti'!E7</f>
        <v>#REF!</v>
      </c>
      <c r="F7" s="70" t="e">
        <f>'Vypocty NAFTA'!#REF!+'Modelovane odlisnosti'!F7</f>
        <v>#REF!</v>
      </c>
      <c r="G7" s="70" t="e">
        <f>'Vypocty NAFTA'!#REF!+'Modelovane odlisnosti'!G7</f>
        <v>#REF!</v>
      </c>
      <c r="H7" s="70" t="e">
        <f>'Vypocty NAFTA'!#REF!+'Modelovane odlisnosti'!H7</f>
        <v>#REF!</v>
      </c>
      <c r="I7" s="70" t="e">
        <f>'Vypocty NAFTA'!#REF!+'Modelovane odlisnosti'!I7</f>
        <v>#REF!</v>
      </c>
      <c r="J7" s="70" t="e">
        <f>'Vypocty NAFTA'!#REF!+'Modelovane odlisnosti'!J7</f>
        <v>#REF!</v>
      </c>
      <c r="K7" s="70" t="e">
        <f>'Vypocty NAFTA'!#REF!+'Modelovane odlisnosti'!K7</f>
        <v>#REF!</v>
      </c>
      <c r="L7" s="70" t="e">
        <f>'Vypocty NAFTA'!#REF!+'Modelovane odlisnosti'!L7</f>
        <v>#REF!</v>
      </c>
      <c r="M7" s="70" t="e">
        <f>'Vypocty NAFTA'!#REF!+'Modelovane odlisnosti'!M7</f>
        <v>#REF!</v>
      </c>
      <c r="N7" s="70" t="e">
        <f>'Vypocty NAFTA'!#REF!+'Modelovane odlisnosti'!N7</f>
        <v>#REF!</v>
      </c>
      <c r="O7" s="49"/>
    </row>
    <row r="8" spans="2:15" s="9" customFormat="1">
      <c r="B8" s="55">
        <v>12</v>
      </c>
      <c r="C8" s="46" t="s">
        <v>5</v>
      </c>
      <c r="D8" s="47"/>
      <c r="E8" s="70">
        <f>'Vypocty NAFTA'!E11+'Modelovane odlisnosti'!E8</f>
        <v>0</v>
      </c>
      <c r="F8" s="70">
        <f>'Vypocty NAFTA'!F11+'Modelovane odlisnosti'!F8</f>
        <v>0</v>
      </c>
      <c r="G8" s="70">
        <f>'Vypocty NAFTA'!G11+'Modelovane odlisnosti'!G8</f>
        <v>0</v>
      </c>
      <c r="H8" s="70">
        <f>'Vypocty NAFTA'!H11+'Modelovane odlisnosti'!H8</f>
        <v>0</v>
      </c>
      <c r="I8" s="70">
        <f>'Vypocty NAFTA'!I11+'Modelovane odlisnosti'!I8</f>
        <v>0</v>
      </c>
      <c r="J8" s="70">
        <f>'Vypocty NAFTA'!J11+'Modelovane odlisnosti'!J8</f>
        <v>0</v>
      </c>
      <c r="K8" s="70">
        <f>'Vypocty NAFTA'!K11+'Modelovane odlisnosti'!K8</f>
        <v>0</v>
      </c>
      <c r="L8" s="70">
        <f>'Vypocty NAFTA'!L11+'Modelovane odlisnosti'!L8</f>
        <v>0</v>
      </c>
      <c r="M8" s="70">
        <f>'Vypocty NAFTA'!M11+'Modelovane odlisnosti'!M8</f>
        <v>0</v>
      </c>
      <c r="N8" s="70">
        <f>'Vypocty NAFTA'!N11+'Modelovane odlisnosti'!N8</f>
        <v>0</v>
      </c>
      <c r="O8" s="49"/>
    </row>
    <row r="9" spans="2:15" s="9" customFormat="1">
      <c r="B9" s="55">
        <v>13</v>
      </c>
      <c r="C9" s="46" t="s">
        <v>6</v>
      </c>
      <c r="D9" s="47"/>
      <c r="E9" s="70">
        <f>'Vypocty NAFTA'!E12+'Modelovane odlisnosti'!E9</f>
        <v>0</v>
      </c>
      <c r="F9" s="70">
        <f>'Vypocty NAFTA'!F12+'Modelovane odlisnosti'!F9</f>
        <v>0</v>
      </c>
      <c r="G9" s="70">
        <f>'Vypocty NAFTA'!G12+'Modelovane odlisnosti'!G9</f>
        <v>0</v>
      </c>
      <c r="H9" s="70">
        <f>'Vypocty NAFTA'!H12+'Modelovane odlisnosti'!H9</f>
        <v>0</v>
      </c>
      <c r="I9" s="70">
        <f>'Vypocty NAFTA'!I12+'Modelovane odlisnosti'!I9</f>
        <v>0</v>
      </c>
      <c r="J9" s="70">
        <f>'Vypocty NAFTA'!J12+'Modelovane odlisnosti'!J9</f>
        <v>0</v>
      </c>
      <c r="K9" s="70">
        <f>'Vypocty NAFTA'!K12+'Modelovane odlisnosti'!K9</f>
        <v>0</v>
      </c>
      <c r="L9" s="70">
        <f>'Vypocty NAFTA'!L12+'Modelovane odlisnosti'!L9</f>
        <v>0</v>
      </c>
      <c r="M9" s="70">
        <f>'Vypocty NAFTA'!M12+'Modelovane odlisnosti'!M9</f>
        <v>0</v>
      </c>
      <c r="N9" s="70">
        <f>'Vypocty NAFTA'!N12+'Modelovane odlisnosti'!N9</f>
        <v>0</v>
      </c>
      <c r="O9" s="49"/>
    </row>
    <row r="10" spans="2:15" s="9" customFormat="1">
      <c r="B10" s="55" t="s">
        <v>25</v>
      </c>
      <c r="C10" s="46" t="s">
        <v>53</v>
      </c>
      <c r="D10" s="47"/>
      <c r="E10" s="70">
        <f>'Vypocty NAFTA'!E13+'Modelovane odlisnosti'!E10</f>
        <v>0</v>
      </c>
      <c r="F10" s="70">
        <f>'Vypocty NAFTA'!F13+'Modelovane odlisnosti'!F10</f>
        <v>0</v>
      </c>
      <c r="G10" s="70">
        <f>'Vypocty NAFTA'!G13+'Modelovane odlisnosti'!G10</f>
        <v>0</v>
      </c>
      <c r="H10" s="70">
        <f>'Vypocty NAFTA'!H13+'Modelovane odlisnosti'!H10</f>
        <v>0</v>
      </c>
      <c r="I10" s="70">
        <f>'Vypocty NAFTA'!I13+'Modelovane odlisnosti'!I10</f>
        <v>0</v>
      </c>
      <c r="J10" s="70">
        <f>'Vypocty NAFTA'!J13+'Modelovane odlisnosti'!J10</f>
        <v>0</v>
      </c>
      <c r="K10" s="70">
        <f>'Vypocty NAFTA'!K13+'Modelovane odlisnosti'!K10</f>
        <v>0</v>
      </c>
      <c r="L10" s="70">
        <f>'Vypocty NAFTA'!L13+'Modelovane odlisnosti'!L10</f>
        <v>0</v>
      </c>
      <c r="M10" s="70">
        <f>'Vypocty NAFTA'!M13+'Modelovane odlisnosti'!M10</f>
        <v>0</v>
      </c>
      <c r="N10" s="70">
        <f>'Vypocty NAFTA'!N13+'Modelovane odlisnosti'!N10</f>
        <v>0</v>
      </c>
      <c r="O10" s="49"/>
    </row>
    <row r="11" spans="2:15" s="9" customFormat="1">
      <c r="B11" s="55" t="s">
        <v>26</v>
      </c>
      <c r="C11" s="46" t="s">
        <v>54</v>
      </c>
      <c r="D11" s="47"/>
      <c r="E11" s="70">
        <f>'Vypocty NAFTA'!E14+'Modelovane odlisnosti'!E11</f>
        <v>0</v>
      </c>
      <c r="F11" s="70">
        <f>'Vypocty NAFTA'!F14+'Modelovane odlisnosti'!F11</f>
        <v>0</v>
      </c>
      <c r="G11" s="70">
        <f>'Vypocty NAFTA'!G14+'Modelovane odlisnosti'!G11</f>
        <v>0</v>
      </c>
      <c r="H11" s="70">
        <f>'Vypocty NAFTA'!H14+'Modelovane odlisnosti'!H11</f>
        <v>0</v>
      </c>
      <c r="I11" s="70">
        <f>'Vypocty NAFTA'!I14+'Modelovane odlisnosti'!I11</f>
        <v>0</v>
      </c>
      <c r="J11" s="70">
        <f>'Vypocty NAFTA'!J14+'Modelovane odlisnosti'!J11</f>
        <v>0</v>
      </c>
      <c r="K11" s="70">
        <f>'Vypocty NAFTA'!K14+'Modelovane odlisnosti'!K11</f>
        <v>0</v>
      </c>
      <c r="L11" s="70">
        <f>'Vypocty NAFTA'!L14+'Modelovane odlisnosti'!L11</f>
        <v>0</v>
      </c>
      <c r="M11" s="70">
        <f>'Vypocty NAFTA'!M14+'Modelovane odlisnosti'!M11</f>
        <v>0</v>
      </c>
      <c r="N11" s="70">
        <f>'Vypocty NAFTA'!N14+'Modelovane odlisnosti'!N11</f>
        <v>0</v>
      </c>
      <c r="O11" s="49"/>
    </row>
    <row r="12" spans="2:15" s="9" customFormat="1">
      <c r="B12" s="55">
        <v>15</v>
      </c>
      <c r="C12" s="46" t="s">
        <v>39</v>
      </c>
      <c r="D12" s="47"/>
      <c r="E12" s="70">
        <f>'Vypocty NAFTA'!E15+'Modelovane odlisnosti'!E12</f>
        <v>0</v>
      </c>
      <c r="F12" s="70">
        <f>'Vypocty NAFTA'!F15+'Modelovane odlisnosti'!F12</f>
        <v>0</v>
      </c>
      <c r="G12" s="70">
        <f>'Vypocty NAFTA'!G15+'Modelovane odlisnosti'!G12</f>
        <v>0</v>
      </c>
      <c r="H12" s="70">
        <f>'Vypocty NAFTA'!H15+'Modelovane odlisnosti'!H12</f>
        <v>0</v>
      </c>
      <c r="I12" s="70">
        <f>'Vypocty NAFTA'!I15+'Modelovane odlisnosti'!I12</f>
        <v>0</v>
      </c>
      <c r="J12" s="70">
        <f>'Vypocty NAFTA'!J15+'Modelovane odlisnosti'!J12</f>
        <v>0</v>
      </c>
      <c r="K12" s="70">
        <f>'Vypocty NAFTA'!K15+'Modelovane odlisnosti'!K12</f>
        <v>0</v>
      </c>
      <c r="L12" s="70">
        <f>'Vypocty NAFTA'!L15+'Modelovane odlisnosti'!L12</f>
        <v>0</v>
      </c>
      <c r="M12" s="70">
        <f>'Vypocty NAFTA'!M15+'Modelovane odlisnosti'!M12</f>
        <v>0</v>
      </c>
      <c r="N12" s="70">
        <f>'Vypocty NAFTA'!N15+'Modelovane odlisnosti'!N12</f>
        <v>0</v>
      </c>
      <c r="O12" s="49"/>
    </row>
    <row r="13" spans="2:15" s="9" customFormat="1">
      <c r="B13" s="55" t="s">
        <v>27</v>
      </c>
      <c r="C13" s="46" t="s">
        <v>55</v>
      </c>
      <c r="D13" s="47"/>
      <c r="E13" s="70">
        <f>'Vypocty NAFTA'!E16+'Modelovane odlisnosti'!E13</f>
        <v>0</v>
      </c>
      <c r="F13" s="70">
        <f>'Vypocty NAFTA'!F16+'Modelovane odlisnosti'!F13</f>
        <v>0</v>
      </c>
      <c r="G13" s="70">
        <f>'Vypocty NAFTA'!G16+'Modelovane odlisnosti'!G13</f>
        <v>0</v>
      </c>
      <c r="H13" s="70">
        <f>'Vypocty NAFTA'!H16+'Modelovane odlisnosti'!H13</f>
        <v>0</v>
      </c>
      <c r="I13" s="70">
        <f>'Vypocty NAFTA'!I16+'Modelovane odlisnosti'!I13</f>
        <v>0</v>
      </c>
      <c r="J13" s="70">
        <f>'Vypocty NAFTA'!J16+'Modelovane odlisnosti'!J13</f>
        <v>0</v>
      </c>
      <c r="K13" s="70">
        <f>'Vypocty NAFTA'!K16+'Modelovane odlisnosti'!K13</f>
        <v>0</v>
      </c>
      <c r="L13" s="70">
        <f>'Vypocty NAFTA'!L16+'Modelovane odlisnosti'!L13</f>
        <v>0</v>
      </c>
      <c r="M13" s="70">
        <f>'Vypocty NAFTA'!M16+'Modelovane odlisnosti'!M13</f>
        <v>0</v>
      </c>
      <c r="N13" s="70">
        <f>'Vypocty NAFTA'!N16+'Modelovane odlisnosti'!N13</f>
        <v>0</v>
      </c>
      <c r="O13" s="49"/>
    </row>
    <row r="14" spans="2:15" s="9" customFormat="1">
      <c r="B14" s="55" t="s">
        <v>28</v>
      </c>
      <c r="C14" s="46" t="s">
        <v>56</v>
      </c>
      <c r="D14" s="47"/>
      <c r="E14" s="70">
        <f>'Vypocty NAFTA'!E17+'Modelovane odlisnosti'!E14</f>
        <v>0</v>
      </c>
      <c r="F14" s="70">
        <f>'Vypocty NAFTA'!F17+'Modelovane odlisnosti'!F14</f>
        <v>0</v>
      </c>
      <c r="G14" s="70">
        <f>'Vypocty NAFTA'!G17+'Modelovane odlisnosti'!G14</f>
        <v>0</v>
      </c>
      <c r="H14" s="70">
        <f>'Vypocty NAFTA'!H17+'Modelovane odlisnosti'!H14</f>
        <v>0</v>
      </c>
      <c r="I14" s="70">
        <f>'Vypocty NAFTA'!I17+'Modelovane odlisnosti'!I14</f>
        <v>0</v>
      </c>
      <c r="J14" s="70">
        <f>'Vypocty NAFTA'!J17+'Modelovane odlisnosti'!J14</f>
        <v>0</v>
      </c>
      <c r="K14" s="70">
        <f>'Vypocty NAFTA'!K17+'Modelovane odlisnosti'!K14</f>
        <v>0</v>
      </c>
      <c r="L14" s="70">
        <f>'Vypocty NAFTA'!L17+'Modelovane odlisnosti'!L14</f>
        <v>0</v>
      </c>
      <c r="M14" s="70">
        <f>'Vypocty NAFTA'!M17+'Modelovane odlisnosti'!M14</f>
        <v>0</v>
      </c>
      <c r="N14" s="70">
        <f>'Vypocty NAFTA'!N17+'Modelovane odlisnosti'!N14</f>
        <v>0</v>
      </c>
      <c r="O14" s="49"/>
    </row>
    <row r="15" spans="2:15" s="9" customFormat="1">
      <c r="B15" s="55" t="s">
        <v>37</v>
      </c>
      <c r="C15" s="46" t="s">
        <v>57</v>
      </c>
      <c r="D15" s="47"/>
      <c r="E15" s="70">
        <f>'Vypocty NAFTA'!E18+'Modelovane odlisnosti'!E15</f>
        <v>0</v>
      </c>
      <c r="F15" s="70">
        <f>'Vypocty NAFTA'!F18+'Modelovane odlisnosti'!F15</f>
        <v>0</v>
      </c>
      <c r="G15" s="70">
        <f>'Vypocty NAFTA'!G18+'Modelovane odlisnosti'!G15</f>
        <v>0</v>
      </c>
      <c r="H15" s="70">
        <f>'Vypocty NAFTA'!H18+'Modelovane odlisnosti'!H15</f>
        <v>0</v>
      </c>
      <c r="I15" s="70">
        <f>'Vypocty NAFTA'!I18+'Modelovane odlisnosti'!I15</f>
        <v>0</v>
      </c>
      <c r="J15" s="70">
        <f>'Vypocty NAFTA'!J18+'Modelovane odlisnosti'!J15</f>
        <v>0</v>
      </c>
      <c r="K15" s="70">
        <f>'Vypocty NAFTA'!K18+'Modelovane odlisnosti'!K15</f>
        <v>0</v>
      </c>
      <c r="L15" s="70">
        <f>'Vypocty NAFTA'!L18+'Modelovane odlisnosti'!L15</f>
        <v>0</v>
      </c>
      <c r="M15" s="70">
        <f>'Vypocty NAFTA'!M18+'Modelovane odlisnosti'!M15</f>
        <v>0</v>
      </c>
      <c r="N15" s="70">
        <f>'Vypocty NAFTA'!N18+'Modelovane odlisnosti'!N15</f>
        <v>0</v>
      </c>
      <c r="O15" s="49"/>
    </row>
    <row r="16" spans="2:15" s="9" customFormat="1">
      <c r="B16" s="55" t="s">
        <v>38</v>
      </c>
      <c r="C16" s="46" t="s">
        <v>58</v>
      </c>
      <c r="D16" s="47"/>
      <c r="E16" s="70">
        <f>'Vypocty NAFTA'!E19+'Modelovane odlisnosti'!E16</f>
        <v>0</v>
      </c>
      <c r="F16" s="70">
        <f>'Vypocty NAFTA'!F19+'Modelovane odlisnosti'!F16</f>
        <v>0</v>
      </c>
      <c r="G16" s="70">
        <f>'Vypocty NAFTA'!G19+'Modelovane odlisnosti'!G16</f>
        <v>0</v>
      </c>
      <c r="H16" s="70">
        <f>'Vypocty NAFTA'!H19+'Modelovane odlisnosti'!H16</f>
        <v>0</v>
      </c>
      <c r="I16" s="70">
        <f>'Vypocty NAFTA'!I19+'Modelovane odlisnosti'!I16</f>
        <v>0</v>
      </c>
      <c r="J16" s="70">
        <f>'Vypocty NAFTA'!J19+'Modelovane odlisnosti'!J16</f>
        <v>0</v>
      </c>
      <c r="K16" s="70">
        <f>'Vypocty NAFTA'!K19+'Modelovane odlisnosti'!K16</f>
        <v>0</v>
      </c>
      <c r="L16" s="70">
        <f>'Vypocty NAFTA'!L19+'Modelovane odlisnosti'!L16</f>
        <v>0</v>
      </c>
      <c r="M16" s="70">
        <f>'Vypocty NAFTA'!M19+'Modelovane odlisnosti'!M16</f>
        <v>0</v>
      </c>
      <c r="N16" s="70">
        <f>'Vypocty NAFTA'!N19+'Modelovane odlisnosti'!N16</f>
        <v>0</v>
      </c>
      <c r="O16" s="49"/>
    </row>
    <row r="17" spans="2:15" s="9" customFormat="1">
      <c r="B17" s="55">
        <v>18</v>
      </c>
      <c r="C17" s="46" t="s">
        <v>10</v>
      </c>
      <c r="D17" s="47"/>
      <c r="E17" s="70">
        <f>'Vypocty NAFTA'!E20+'Modelovane odlisnosti'!E17</f>
        <v>0</v>
      </c>
      <c r="F17" s="70">
        <f>'Vypocty NAFTA'!F20+'Modelovane odlisnosti'!F17</f>
        <v>0</v>
      </c>
      <c r="G17" s="70">
        <f>'Vypocty NAFTA'!G20+'Modelovane odlisnosti'!G17</f>
        <v>0</v>
      </c>
      <c r="H17" s="70">
        <f>'Vypocty NAFTA'!H20+'Modelovane odlisnosti'!H17</f>
        <v>0</v>
      </c>
      <c r="I17" s="70">
        <f>'Vypocty NAFTA'!I20+'Modelovane odlisnosti'!I17</f>
        <v>0</v>
      </c>
      <c r="J17" s="70">
        <f>'Vypocty NAFTA'!J20+'Modelovane odlisnosti'!J17</f>
        <v>0</v>
      </c>
      <c r="K17" s="70">
        <f>'Vypocty NAFTA'!K20+'Modelovane odlisnosti'!K17</f>
        <v>0</v>
      </c>
      <c r="L17" s="70">
        <f>'Vypocty NAFTA'!L20+'Modelovane odlisnosti'!L17</f>
        <v>0</v>
      </c>
      <c r="M17" s="70">
        <f>'Vypocty NAFTA'!M20+'Modelovane odlisnosti'!M17</f>
        <v>0</v>
      </c>
      <c r="N17" s="70">
        <f>'Vypocty NAFTA'!N20+'Modelovane odlisnosti'!N17</f>
        <v>0</v>
      </c>
      <c r="O17" s="49"/>
    </row>
    <row r="18" spans="2:15" s="9" customFormat="1">
      <c r="B18" s="55">
        <v>19</v>
      </c>
      <c r="C18" s="46" t="s">
        <v>11</v>
      </c>
      <c r="D18" s="47"/>
      <c r="E18" s="70">
        <f>'Vypocty NAFTA'!E21+'Modelovane odlisnosti'!E18</f>
        <v>0</v>
      </c>
      <c r="F18" s="70">
        <f>'Vypocty NAFTA'!F21+'Modelovane odlisnosti'!F18</f>
        <v>0</v>
      </c>
      <c r="G18" s="70">
        <f>'Vypocty NAFTA'!G21+'Modelovane odlisnosti'!G18</f>
        <v>0</v>
      </c>
      <c r="H18" s="70">
        <f>'Vypocty NAFTA'!H21+'Modelovane odlisnosti'!H18</f>
        <v>0</v>
      </c>
      <c r="I18" s="70">
        <f>'Vypocty NAFTA'!I21+'Modelovane odlisnosti'!I18</f>
        <v>0</v>
      </c>
      <c r="J18" s="70">
        <f>'Vypocty NAFTA'!J21+'Modelovane odlisnosti'!J18</f>
        <v>0</v>
      </c>
      <c r="K18" s="70">
        <f>'Vypocty NAFTA'!K21+'Modelovane odlisnosti'!K18</f>
        <v>0</v>
      </c>
      <c r="L18" s="70">
        <f>'Vypocty NAFTA'!L21+'Modelovane odlisnosti'!L18</f>
        <v>0</v>
      </c>
      <c r="M18" s="70">
        <f>'Vypocty NAFTA'!M21+'Modelovane odlisnosti'!M18</f>
        <v>0</v>
      </c>
      <c r="N18" s="70">
        <f>'Vypocty NAFTA'!N21+'Modelovane odlisnosti'!N18</f>
        <v>0</v>
      </c>
      <c r="O18" s="49"/>
    </row>
    <row r="19" spans="2:15" s="9" customFormat="1">
      <c r="B19" s="55">
        <v>20</v>
      </c>
      <c r="C19" s="46" t="s">
        <v>12</v>
      </c>
      <c r="D19" s="47"/>
      <c r="E19" s="70">
        <f>'Vypocty NAFTA'!E22+'Modelovane odlisnosti'!E19</f>
        <v>0</v>
      </c>
      <c r="F19" s="70">
        <f>'Vypocty NAFTA'!F22+'Modelovane odlisnosti'!F19</f>
        <v>0</v>
      </c>
      <c r="G19" s="70">
        <f>'Vypocty NAFTA'!G22+'Modelovane odlisnosti'!G19</f>
        <v>0</v>
      </c>
      <c r="H19" s="70">
        <f>'Vypocty NAFTA'!H22+'Modelovane odlisnosti'!H19</f>
        <v>0</v>
      </c>
      <c r="I19" s="70">
        <f>'Vypocty NAFTA'!I22+'Modelovane odlisnosti'!I19</f>
        <v>0</v>
      </c>
      <c r="J19" s="70">
        <f>'Vypocty NAFTA'!J22+'Modelovane odlisnosti'!J19</f>
        <v>0</v>
      </c>
      <c r="K19" s="70">
        <f>'Vypocty NAFTA'!K22+'Modelovane odlisnosti'!K19</f>
        <v>0</v>
      </c>
      <c r="L19" s="70">
        <f>'Vypocty NAFTA'!L22+'Modelovane odlisnosti'!L19</f>
        <v>0</v>
      </c>
      <c r="M19" s="70">
        <f>'Vypocty NAFTA'!M22+'Modelovane odlisnosti'!M19</f>
        <v>0</v>
      </c>
      <c r="N19" s="70">
        <f>'Vypocty NAFTA'!N22+'Modelovane odlisnosti'!N19</f>
        <v>0</v>
      </c>
      <c r="O19" s="49"/>
    </row>
    <row r="20" spans="2:15" s="9" customFormat="1">
      <c r="B20" s="55">
        <v>21</v>
      </c>
      <c r="C20" s="46" t="s">
        <v>13</v>
      </c>
      <c r="D20" s="47"/>
      <c r="E20" s="70">
        <f>'Vypocty NAFTA'!E23+'Modelovane odlisnosti'!E20</f>
        <v>0</v>
      </c>
      <c r="F20" s="70">
        <f>'Vypocty NAFTA'!F23+'Modelovane odlisnosti'!F20</f>
        <v>0</v>
      </c>
      <c r="G20" s="70">
        <f>'Vypocty NAFTA'!G23+'Modelovane odlisnosti'!G20</f>
        <v>0</v>
      </c>
      <c r="H20" s="70">
        <f>'Vypocty NAFTA'!H23+'Modelovane odlisnosti'!H20</f>
        <v>0</v>
      </c>
      <c r="I20" s="70">
        <f>'Vypocty NAFTA'!I23+'Modelovane odlisnosti'!I20</f>
        <v>0</v>
      </c>
      <c r="J20" s="70">
        <f>'Vypocty NAFTA'!J23+'Modelovane odlisnosti'!J20</f>
        <v>0</v>
      </c>
      <c r="K20" s="70">
        <f>'Vypocty NAFTA'!K23+'Modelovane odlisnosti'!K20</f>
        <v>0</v>
      </c>
      <c r="L20" s="70">
        <f>'Vypocty NAFTA'!L23+'Modelovane odlisnosti'!L20</f>
        <v>0</v>
      </c>
      <c r="M20" s="70">
        <f>'Vypocty NAFTA'!M23+'Modelovane odlisnosti'!M20</f>
        <v>0</v>
      </c>
      <c r="N20" s="70">
        <f>'Vypocty NAFTA'!N23+'Modelovane odlisnosti'!N20</f>
        <v>0</v>
      </c>
      <c r="O20" s="49"/>
    </row>
    <row r="21" spans="2:15" s="9" customFormat="1">
      <c r="B21" s="55">
        <v>22</v>
      </c>
      <c r="C21" s="46" t="s">
        <v>14</v>
      </c>
      <c r="D21" s="47"/>
      <c r="E21" s="70">
        <f>'Vypocty NAFTA'!E24+'Modelovane odlisnosti'!E21</f>
        <v>0</v>
      </c>
      <c r="F21" s="70">
        <f>'Vypocty NAFTA'!F24+'Modelovane odlisnosti'!F21</f>
        <v>0</v>
      </c>
      <c r="G21" s="70">
        <f>'Vypocty NAFTA'!G24+'Modelovane odlisnosti'!G21</f>
        <v>0</v>
      </c>
      <c r="H21" s="70">
        <f>'Vypocty NAFTA'!H24+'Modelovane odlisnosti'!H21</f>
        <v>0</v>
      </c>
      <c r="I21" s="70">
        <f>'Vypocty NAFTA'!I24+'Modelovane odlisnosti'!I21</f>
        <v>0</v>
      </c>
      <c r="J21" s="70">
        <f>'Vypocty NAFTA'!J24+'Modelovane odlisnosti'!J21</f>
        <v>0</v>
      </c>
      <c r="K21" s="70">
        <f>'Vypocty NAFTA'!K24+'Modelovane odlisnosti'!K21</f>
        <v>0</v>
      </c>
      <c r="L21" s="70">
        <f>'Vypocty NAFTA'!L24+'Modelovane odlisnosti'!L21</f>
        <v>0</v>
      </c>
      <c r="M21" s="70">
        <f>'Vypocty NAFTA'!M24+'Modelovane odlisnosti'!M21</f>
        <v>0</v>
      </c>
      <c r="N21" s="70">
        <f>'Vypocty NAFTA'!N24+'Modelovane odlisnosti'!N21</f>
        <v>0</v>
      </c>
      <c r="O21" s="49"/>
    </row>
    <row r="22" spans="2:15" s="9" customFormat="1">
      <c r="B22" s="55">
        <v>23</v>
      </c>
      <c r="C22" s="46" t="s">
        <v>15</v>
      </c>
      <c r="D22" s="47"/>
      <c r="E22" s="70">
        <f>'Vypocty NAFTA'!E25+'Modelovane odlisnosti'!E22</f>
        <v>0</v>
      </c>
      <c r="F22" s="70">
        <f>'Vypocty NAFTA'!F25+'Modelovane odlisnosti'!F22</f>
        <v>0</v>
      </c>
      <c r="G22" s="70">
        <f>'Vypocty NAFTA'!G25+'Modelovane odlisnosti'!G22</f>
        <v>0</v>
      </c>
      <c r="H22" s="70">
        <f>'Vypocty NAFTA'!H25+'Modelovane odlisnosti'!H22</f>
        <v>0</v>
      </c>
      <c r="I22" s="70">
        <f>'Vypocty NAFTA'!I25+'Modelovane odlisnosti'!I22</f>
        <v>0</v>
      </c>
      <c r="J22" s="70">
        <f>'Vypocty NAFTA'!J25+'Modelovane odlisnosti'!J22</f>
        <v>0</v>
      </c>
      <c r="K22" s="70">
        <f>'Vypocty NAFTA'!K25+'Modelovane odlisnosti'!K22</f>
        <v>0</v>
      </c>
      <c r="L22" s="70">
        <f>'Vypocty NAFTA'!L25+'Modelovane odlisnosti'!L22</f>
        <v>0</v>
      </c>
      <c r="M22" s="70">
        <f>'Vypocty NAFTA'!M25+'Modelovane odlisnosti'!M22</f>
        <v>0</v>
      </c>
      <c r="N22" s="70">
        <f>'Vypocty NAFTA'!N25+'Modelovane odlisnosti'!N22</f>
        <v>0</v>
      </c>
      <c r="O22" s="49"/>
    </row>
    <row r="23" spans="2:15" s="9" customFormat="1">
      <c r="B23" s="55">
        <v>24</v>
      </c>
      <c r="C23" s="46" t="s">
        <v>16</v>
      </c>
      <c r="D23" s="47"/>
      <c r="E23" s="70">
        <f>'Vypocty NAFTA'!E26+'Modelovane odlisnosti'!E23</f>
        <v>0</v>
      </c>
      <c r="F23" s="70">
        <f>'Vypocty NAFTA'!F26+'Modelovane odlisnosti'!F23</f>
        <v>0</v>
      </c>
      <c r="G23" s="70">
        <f>'Vypocty NAFTA'!G26+'Modelovane odlisnosti'!G23</f>
        <v>0</v>
      </c>
      <c r="H23" s="70">
        <f>'Vypocty NAFTA'!H26+'Modelovane odlisnosti'!H23</f>
        <v>0</v>
      </c>
      <c r="I23" s="70">
        <f>'Vypocty NAFTA'!I26+'Modelovane odlisnosti'!I23</f>
        <v>0</v>
      </c>
      <c r="J23" s="70">
        <f>'Vypocty NAFTA'!J26+'Modelovane odlisnosti'!J23</f>
        <v>0</v>
      </c>
      <c r="K23" s="70">
        <f>'Vypocty NAFTA'!K26+'Modelovane odlisnosti'!K23</f>
        <v>0</v>
      </c>
      <c r="L23" s="70">
        <f>'Vypocty NAFTA'!L26+'Modelovane odlisnosti'!L23</f>
        <v>0</v>
      </c>
      <c r="M23" s="70">
        <f>'Vypocty NAFTA'!M26+'Modelovane odlisnosti'!M23</f>
        <v>0</v>
      </c>
      <c r="N23" s="70">
        <f>'Vypocty NAFTA'!N26+'Modelovane odlisnosti'!N23</f>
        <v>0</v>
      </c>
      <c r="O23" s="49"/>
    </row>
    <row r="24" spans="2:15" s="9" customFormat="1">
      <c r="B24" s="55">
        <v>25</v>
      </c>
      <c r="C24" s="46" t="s">
        <v>17</v>
      </c>
      <c r="D24" s="47"/>
      <c r="E24" s="70">
        <f>'Vypocty NAFTA'!E27+'Modelovane odlisnosti'!E24</f>
        <v>0</v>
      </c>
      <c r="F24" s="70">
        <f>'Vypocty NAFTA'!F27+'Modelovane odlisnosti'!F24</f>
        <v>0</v>
      </c>
      <c r="G24" s="70">
        <f>'Vypocty NAFTA'!G27+'Modelovane odlisnosti'!G24</f>
        <v>0</v>
      </c>
      <c r="H24" s="70">
        <f>'Vypocty NAFTA'!H27+'Modelovane odlisnosti'!H24</f>
        <v>0</v>
      </c>
      <c r="I24" s="70">
        <f>'Vypocty NAFTA'!I27+'Modelovane odlisnosti'!I24</f>
        <v>0</v>
      </c>
      <c r="J24" s="70">
        <f>'Vypocty NAFTA'!J27+'Modelovane odlisnosti'!J24</f>
        <v>0</v>
      </c>
      <c r="K24" s="70">
        <f>'Vypocty NAFTA'!K27+'Modelovane odlisnosti'!K24</f>
        <v>0</v>
      </c>
      <c r="L24" s="70">
        <f>'Vypocty NAFTA'!L27+'Modelovane odlisnosti'!L24</f>
        <v>0</v>
      </c>
      <c r="M24" s="70">
        <f>'Vypocty NAFTA'!M27+'Modelovane odlisnosti'!M24</f>
        <v>0</v>
      </c>
      <c r="N24" s="70">
        <f>'Vypocty NAFTA'!N27+'Modelovane odlisnosti'!N24</f>
        <v>0</v>
      </c>
      <c r="O24" s="49"/>
    </row>
    <row r="25" spans="2:15" s="9" customFormat="1">
      <c r="B25" s="66"/>
      <c r="C25" s="46" t="s">
        <v>78</v>
      </c>
      <c r="D25" s="47"/>
      <c r="E25" s="70">
        <f>'Vypocty NAFTA'!E29+'Modelovane odlisnosti'!E25</f>
        <v>0</v>
      </c>
      <c r="F25" s="70">
        <f>'Vypocty NAFTA'!F29+'Modelovane odlisnosti'!F25</f>
        <v>0</v>
      </c>
      <c r="G25" s="70">
        <f>'Vypocty NAFTA'!G29+'Modelovane odlisnosti'!G25</f>
        <v>0</v>
      </c>
      <c r="H25" s="70">
        <f>'Vypocty NAFTA'!H29+'Modelovane odlisnosti'!H25</f>
        <v>0</v>
      </c>
      <c r="I25" s="70">
        <f>'Vypocty NAFTA'!I29+'Modelovane odlisnosti'!I25</f>
        <v>0</v>
      </c>
      <c r="J25" s="70">
        <f>'Vypocty NAFTA'!J29+'Modelovane odlisnosti'!J25</f>
        <v>0</v>
      </c>
      <c r="K25" s="70">
        <f>'Vypocty NAFTA'!K29+'Modelovane odlisnosti'!K25</f>
        <v>0</v>
      </c>
      <c r="L25" s="70">
        <f>'Vypocty NAFTA'!L29+'Modelovane odlisnosti'!L25</f>
        <v>0</v>
      </c>
      <c r="M25" s="70">
        <f>'Vypocty NAFTA'!M29+'Modelovane odlisnosti'!M25</f>
        <v>0</v>
      </c>
      <c r="N25" s="70">
        <f>'Vypocty NAFTA'!N29+'Modelovane odlisnosti'!N25</f>
        <v>0</v>
      </c>
      <c r="O25" s="49"/>
    </row>
    <row r="26" spans="2:15" s="9" customFormat="1">
      <c r="B26" s="67"/>
      <c r="C26" s="46" t="s">
        <v>88</v>
      </c>
      <c r="D26" s="47"/>
      <c r="E26" s="58" t="e">
        <f>E27-SUM(E5:E25)</f>
        <v>#REF!</v>
      </c>
      <c r="F26" s="58" t="e">
        <f t="shared" ref="F26:N26" si="1">F27-SUM(F5:F25)</f>
        <v>#REF!</v>
      </c>
      <c r="G26" s="58" t="e">
        <f t="shared" si="1"/>
        <v>#REF!</v>
      </c>
      <c r="H26" s="58" t="e">
        <f t="shared" si="1"/>
        <v>#REF!</v>
      </c>
      <c r="I26" s="58" t="e">
        <f t="shared" si="1"/>
        <v>#REF!</v>
      </c>
      <c r="J26" s="58" t="e">
        <f t="shared" si="1"/>
        <v>#REF!</v>
      </c>
      <c r="K26" s="58" t="e">
        <f t="shared" si="1"/>
        <v>#REF!</v>
      </c>
      <c r="L26" s="58" t="e">
        <f t="shared" si="1"/>
        <v>#REF!</v>
      </c>
      <c r="M26" s="58" t="e">
        <f t="shared" si="1"/>
        <v>#REF!</v>
      </c>
      <c r="N26" s="58" t="e">
        <f t="shared" si="1"/>
        <v>#REF!</v>
      </c>
      <c r="O26" s="49"/>
    </row>
    <row r="27" spans="2:15" s="10" customFormat="1">
      <c r="B27" s="68"/>
      <c r="C27" s="62" t="s">
        <v>87</v>
      </c>
      <c r="D27" s="63"/>
      <c r="E27" s="64" t="e">
        <f>E28*'Vypocty NAFTA'!#REF!</f>
        <v>#REF!</v>
      </c>
      <c r="F27" s="64" t="e">
        <f>F28*'Vypocty NAFTA'!#REF!</f>
        <v>#REF!</v>
      </c>
      <c r="G27" s="64" t="e">
        <f>G28*'Vypocty NAFTA'!#REF!</f>
        <v>#REF!</v>
      </c>
      <c r="H27" s="64" t="e">
        <f>H28*IF($G$46&gt;0,ROUND('Vypocty NAFTA'!#REF!,2),'Vypocty NAFTA'!#REF!)</f>
        <v>#REF!</v>
      </c>
      <c r="I27" s="64" t="e">
        <f>I28*IF($G$46&gt;0,ROUND('Vypocty NAFTA'!#REF!,2),'Vypocty NAFTA'!#REF!)</f>
        <v>#REF!</v>
      </c>
      <c r="J27" s="64" t="e">
        <f>J28*IF($G$46&gt;0,ROUND('Vypocty NAFTA'!#REF!,2),'Vypocty NAFTA'!#REF!)</f>
        <v>#REF!</v>
      </c>
      <c r="K27" s="64" t="e">
        <f>K28*IF($J$46&gt;0,ROUND('Vypocty NAFTA'!#REF!,2),'Vypocty NAFTA'!#REF!)</f>
        <v>#REF!</v>
      </c>
      <c r="L27" s="64" t="e">
        <f>L28*IF($G$46&gt;0,ROUND('Vypocty NAFTA'!#REF!,2),'Vypocty NAFTA'!#REF!)</f>
        <v>#REF!</v>
      </c>
      <c r="M27" s="64" t="e">
        <f>M28*IF($G$46&gt;0,ROUND('Vypocty NAFTA'!#REF!,2),'Vypocty NAFTA'!#REF!)</f>
        <v>#REF!</v>
      </c>
      <c r="N27" s="64" t="e">
        <f>N28*IF($M$46&gt;0,ROUND('Vypocty NAFTA'!#REF!,2),'Vypocty NAFTA'!#REF!)</f>
        <v>#REF!</v>
      </c>
      <c r="O27" s="65"/>
    </row>
    <row r="28" spans="2:15" s="9" customFormat="1">
      <c r="B28" s="67"/>
      <c r="C28" s="46" t="s">
        <v>86</v>
      </c>
      <c r="D28" s="47"/>
      <c r="E28" s="70" t="e">
        <f>'Vypocty NAFTA'!#REF!</f>
        <v>#REF!</v>
      </c>
      <c r="F28" s="70" t="e">
        <f>'Vypocty NAFTA'!#REF!</f>
        <v>#REF!</v>
      </c>
      <c r="G28" s="70" t="e">
        <f>'Vypocty NAFTA'!#REF!</f>
        <v>#REF!</v>
      </c>
      <c r="H28" s="70" t="e">
        <f>'Vypocty NAFTA'!#REF!</f>
        <v>#REF!</v>
      </c>
      <c r="I28" s="70" t="e">
        <f>'Vypocty NAFTA'!#REF!</f>
        <v>#REF!</v>
      </c>
      <c r="J28" s="70" t="e">
        <f>'Vypocty NAFTA'!#REF!</f>
        <v>#REF!</v>
      </c>
      <c r="K28" s="70" t="e">
        <f>'Vypocty NAFTA'!#REF!</f>
        <v>#REF!</v>
      </c>
      <c r="L28" s="70" t="e">
        <f>'Vypocty NAFTA'!#REF!</f>
        <v>#REF!</v>
      </c>
      <c r="M28" s="70" t="e">
        <f>'Vypocty NAFTA'!#REF!</f>
        <v>#REF!</v>
      </c>
      <c r="N28" s="70" t="e">
        <f>'Vypocty NAFTA'!#REF!</f>
        <v>#REF!</v>
      </c>
      <c r="O28" s="49"/>
    </row>
    <row r="29" spans="2:15" s="9" customFormat="1" hidden="1">
      <c r="B29" s="67"/>
      <c r="C29" s="46" t="s">
        <v>60</v>
      </c>
      <c r="D29" s="47"/>
      <c r="E29" s="58"/>
      <c r="F29" s="58"/>
      <c r="G29" s="58"/>
      <c r="H29" s="58"/>
      <c r="I29" s="58"/>
      <c r="J29" s="58"/>
      <c r="K29" s="58"/>
      <c r="L29" s="58"/>
      <c r="M29" s="58"/>
      <c r="N29" s="58"/>
      <c r="O29" s="49"/>
    </row>
    <row r="30" spans="2:15" s="9" customFormat="1" hidden="1">
      <c r="B30" s="67"/>
      <c r="C30" s="46" t="s">
        <v>60</v>
      </c>
      <c r="D30" s="47"/>
      <c r="E30" s="58"/>
      <c r="F30" s="58"/>
      <c r="G30" s="58"/>
      <c r="H30" s="58"/>
      <c r="I30" s="58"/>
      <c r="J30" s="58"/>
      <c r="K30" s="58"/>
      <c r="L30" s="58"/>
      <c r="M30" s="58"/>
      <c r="N30" s="58"/>
      <c r="O30" s="49"/>
    </row>
    <row r="31" spans="2:15" s="9" customFormat="1" ht="12.75" customHeight="1">
      <c r="B31" s="69"/>
      <c r="C31" s="59" t="s">
        <v>67</v>
      </c>
      <c r="D31" s="60"/>
      <c r="E31" s="61" t="e">
        <f>IF(E28=0,0,E27/E28)</f>
        <v>#REF!</v>
      </c>
      <c r="F31" s="61" t="e">
        <f t="shared" ref="F31:N31" si="2">IF(F28=0,0,F27/F28)</f>
        <v>#REF!</v>
      </c>
      <c r="G31" s="61" t="e">
        <f t="shared" si="2"/>
        <v>#REF!</v>
      </c>
      <c r="H31" s="61" t="e">
        <f t="shared" si="2"/>
        <v>#REF!</v>
      </c>
      <c r="I31" s="61" t="e">
        <f t="shared" si="2"/>
        <v>#REF!</v>
      </c>
      <c r="J31" s="61" t="e">
        <f t="shared" si="2"/>
        <v>#REF!</v>
      </c>
      <c r="K31" s="61" t="e">
        <f t="shared" si="2"/>
        <v>#REF!</v>
      </c>
      <c r="L31" s="61" t="e">
        <f t="shared" si="2"/>
        <v>#REF!</v>
      </c>
      <c r="M31" s="61" t="e">
        <f t="shared" si="2"/>
        <v>#REF!</v>
      </c>
      <c r="N31" s="61" t="e">
        <f t="shared" si="2"/>
        <v>#REF!</v>
      </c>
      <c r="O31" s="49"/>
    </row>
    <row r="32" spans="2:15" s="9" customFormat="1" ht="12.75" customHeight="1">
      <c r="O32" s="49"/>
    </row>
    <row r="33" spans="2:15" s="9" customFormat="1" ht="12.75" customHeight="1">
      <c r="B33" s="10" t="str">
        <f>"Ve stálých cenách r. "&amp;VR&amp;" (Kč, stále ceny)"</f>
        <v>Ve stálých cenách r. 1 (Kč, stále ceny)</v>
      </c>
      <c r="O33" s="49"/>
    </row>
    <row r="34" spans="2:15" s="9" customFormat="1" ht="12.75" customHeight="1">
      <c r="B34" s="25"/>
      <c r="C34" s="46" t="s">
        <v>78</v>
      </c>
      <c r="D34" s="47"/>
      <c r="E34" s="76">
        <f>IF('Vypocty indexu'!F$5=0,0,E25/'Vypocty indexu'!F$5)</f>
        <v>0</v>
      </c>
      <c r="F34" s="76">
        <f>IF('Vypocty indexu'!G$5=0,0,F25/'Vypocty indexu'!G$5)</f>
        <v>0</v>
      </c>
      <c r="G34" s="76">
        <f>IF('Vypocty indexu'!H$5=0,0,G25/'Vypocty indexu'!H$5)</f>
        <v>0</v>
      </c>
      <c r="H34" s="76">
        <f>IF('Vypocty indexu'!I$5=0,0,H25/'Vypocty indexu'!I$5)</f>
        <v>0</v>
      </c>
      <c r="I34" s="76">
        <f>IF('Vypocty indexu'!J$5=0,0,I25/'Vypocty indexu'!J$5)</f>
        <v>0</v>
      </c>
      <c r="J34" s="76">
        <f>IF('Vypocty indexu'!K$5=0,0,J25/'Vypocty indexu'!K$5)</f>
        <v>0</v>
      </c>
      <c r="K34" s="76">
        <f>IF('Vypocty indexu'!L$5=0,0,K25/'Vypocty indexu'!L$5)</f>
        <v>0</v>
      </c>
      <c r="L34" s="76">
        <f>IF('Vypocty indexu'!M$5=0,0,L25/'Vypocty indexu'!M$5)</f>
        <v>0</v>
      </c>
      <c r="M34" s="76">
        <f>IF('Vypocty indexu'!N$5=0,0,M25/'Vypocty indexu'!N$5)</f>
        <v>0</v>
      </c>
      <c r="N34" s="76">
        <f>IF('Vypocty indexu'!O$5=0,0,N25/'Vypocty indexu'!O$5)</f>
        <v>0</v>
      </c>
      <c r="O34" s="49"/>
    </row>
    <row r="35" spans="2:15" s="9" customFormat="1" ht="12.75" customHeight="1">
      <c r="B35" s="17"/>
      <c r="C35" s="46" t="s">
        <v>41</v>
      </c>
      <c r="D35" s="47"/>
      <c r="E35" s="76" t="e">
        <f>IF('Vypocty indexu'!F$5=0,0,E26/'Vypocty indexu'!F$5)</f>
        <v>#REF!</v>
      </c>
      <c r="F35" s="76" t="e">
        <f>IF('Vypocty indexu'!G$5=0,0,F26/'Vypocty indexu'!G$5)</f>
        <v>#REF!</v>
      </c>
      <c r="G35" s="76" t="e">
        <f>IF('Vypocty indexu'!H$5=0,0,G26/'Vypocty indexu'!H$5)</f>
        <v>#REF!</v>
      </c>
      <c r="H35" s="76" t="e">
        <f>IF('Vypocty indexu'!I$5=0,0,H26/'Vypocty indexu'!I$5)</f>
        <v>#REF!</v>
      </c>
      <c r="I35" s="76" t="e">
        <f>IF('Vypocty indexu'!J$5=0,0,I26/'Vypocty indexu'!J$5)</f>
        <v>#REF!</v>
      </c>
      <c r="J35" s="76" t="e">
        <f>IF('Vypocty indexu'!K$5=0,0,J26/'Vypocty indexu'!K$5)</f>
        <v>#REF!</v>
      </c>
      <c r="K35" s="76" t="e">
        <f>IF('Vypocty indexu'!L$5=0,0,K26/'Vypocty indexu'!L$5)</f>
        <v>#REF!</v>
      </c>
      <c r="L35" s="76" t="e">
        <f>IF('Vypocty indexu'!M$5=0,0,L26/'Vypocty indexu'!M$5)</f>
        <v>#REF!</v>
      </c>
      <c r="M35" s="76" t="e">
        <f>IF('Vypocty indexu'!N$5=0,0,M26/'Vypocty indexu'!N$5)</f>
        <v>#REF!</v>
      </c>
      <c r="N35" s="76" t="e">
        <f>IF('Vypocty indexu'!O$5=0,0,N26/'Vypocty indexu'!O$5)</f>
        <v>#REF!</v>
      </c>
      <c r="O35" s="49"/>
    </row>
    <row r="36" spans="2:15" s="9" customFormat="1" ht="12.75" customHeight="1">
      <c r="O36" s="49"/>
    </row>
    <row r="37" spans="2:15" s="9" customFormat="1" ht="12.75" customHeight="1">
      <c r="B37" s="10" t="str">
        <f>"Jednotkové hodnoty ve stálých cenách r. "&amp;VR&amp;" (Kč/km, stále ceny)"</f>
        <v>Jednotkové hodnoty ve stálých cenách r. 1 (Kč/km, stále ceny)</v>
      </c>
      <c r="O37" s="49"/>
    </row>
    <row r="38" spans="2:15" s="9" customFormat="1" ht="12.75" customHeight="1">
      <c r="B38" s="25"/>
      <c r="C38" s="46" t="s">
        <v>78</v>
      </c>
      <c r="D38" s="47"/>
      <c r="E38" s="51" t="e">
        <f>IF(E$28=0,0,E34/E$28)</f>
        <v>#REF!</v>
      </c>
      <c r="F38" s="51" t="e">
        <f t="shared" ref="F38:N38" si="3">IF(F$28=0,0,F34/F$28)</f>
        <v>#REF!</v>
      </c>
      <c r="G38" s="51" t="e">
        <f t="shared" si="3"/>
        <v>#REF!</v>
      </c>
      <c r="H38" s="51" t="e">
        <f t="shared" si="3"/>
        <v>#REF!</v>
      </c>
      <c r="I38" s="51" t="e">
        <f t="shared" si="3"/>
        <v>#REF!</v>
      </c>
      <c r="J38" s="51" t="e">
        <f t="shared" si="3"/>
        <v>#REF!</v>
      </c>
      <c r="K38" s="51" t="e">
        <f t="shared" si="3"/>
        <v>#REF!</v>
      </c>
      <c r="L38" s="51" t="e">
        <f t="shared" si="3"/>
        <v>#REF!</v>
      </c>
      <c r="M38" s="51" t="e">
        <f t="shared" si="3"/>
        <v>#REF!</v>
      </c>
      <c r="N38" s="51" t="e">
        <f t="shared" si="3"/>
        <v>#REF!</v>
      </c>
      <c r="O38" s="49"/>
    </row>
    <row r="39" spans="2:15" s="9" customFormat="1" ht="12.75" customHeight="1">
      <c r="B39" s="17"/>
      <c r="C39" s="46" t="s">
        <v>41</v>
      </c>
      <c r="D39" s="47"/>
      <c r="E39" s="51" t="e">
        <f>IF(E$28=0,0,E35/E$28)</f>
        <v>#REF!</v>
      </c>
      <c r="F39" s="51" t="e">
        <f t="shared" ref="F39:N39" si="4">IF(F$28=0,0,F35/F$28)</f>
        <v>#REF!</v>
      </c>
      <c r="G39" s="51" t="e">
        <f t="shared" si="4"/>
        <v>#REF!</v>
      </c>
      <c r="H39" s="51" t="e">
        <f t="shared" si="4"/>
        <v>#REF!</v>
      </c>
      <c r="I39" s="51" t="e">
        <f t="shared" si="4"/>
        <v>#REF!</v>
      </c>
      <c r="J39" s="51" t="e">
        <f t="shared" si="4"/>
        <v>#REF!</v>
      </c>
      <c r="K39" s="51" t="e">
        <f t="shared" si="4"/>
        <v>#REF!</v>
      </c>
      <c r="L39" s="51" t="e">
        <f t="shared" si="4"/>
        <v>#REF!</v>
      </c>
      <c r="M39" s="51" t="e">
        <f t="shared" si="4"/>
        <v>#REF!</v>
      </c>
      <c r="N39" s="51" t="e">
        <f t="shared" si="4"/>
        <v>#REF!</v>
      </c>
      <c r="O39" s="49"/>
    </row>
    <row r="40" spans="2:15" s="9" customFormat="1">
      <c r="O40" s="49"/>
    </row>
    <row r="41" spans="2:15" s="9" customFormat="1">
      <c r="B41" s="10" t="s">
        <v>72</v>
      </c>
      <c r="G41" s="10" t="s">
        <v>68</v>
      </c>
      <c r="J41" s="10" t="s">
        <v>69</v>
      </c>
      <c r="M41" s="10" t="s">
        <v>70</v>
      </c>
      <c r="O41" s="49"/>
    </row>
    <row r="42" spans="2:15" s="9" customFormat="1">
      <c r="F42" s="77" t="s">
        <v>40</v>
      </c>
      <c r="G42" s="90" t="e">
        <f>AVERAGE(E38:G38)</f>
        <v>#REF!</v>
      </c>
      <c r="I42" s="77" t="s">
        <v>40</v>
      </c>
      <c r="J42" s="93" t="e">
        <f>AVERAGE(H38:J38)</f>
        <v>#REF!</v>
      </c>
      <c r="L42" s="77" t="s">
        <v>40</v>
      </c>
      <c r="M42" s="95" t="e">
        <f>AVERAGE(K38:M38)</f>
        <v>#REF!</v>
      </c>
      <c r="O42" s="49"/>
    </row>
    <row r="43" spans="2:15" s="9" customFormat="1">
      <c r="F43" s="77" t="s">
        <v>88</v>
      </c>
      <c r="G43" s="90" t="e">
        <f>AVERAGE(E39:G39)</f>
        <v>#REF!</v>
      </c>
      <c r="I43" s="77" t="s">
        <v>88</v>
      </c>
      <c r="J43" s="93" t="e">
        <f>AVERAGE(H39:J39)</f>
        <v>#REF!</v>
      </c>
      <c r="L43" s="77" t="s">
        <v>88</v>
      </c>
      <c r="M43" s="95" t="e">
        <f>AVERAGE(K39:M39)</f>
        <v>#REF!</v>
      </c>
      <c r="O43" s="49"/>
    </row>
    <row r="44" spans="2:15" s="9" customFormat="1">
      <c r="B44" s="10" t="s">
        <v>73</v>
      </c>
      <c r="F44" s="78" t="s">
        <v>74</v>
      </c>
      <c r="G44" s="90" t="e">
        <f>G43-ZvN</f>
        <v>#REF!</v>
      </c>
      <c r="I44" s="78" t="s">
        <v>74</v>
      </c>
      <c r="J44" s="93" t="e">
        <f>J43-ZvN</f>
        <v>#REF!</v>
      </c>
      <c r="L44" s="78" t="s">
        <v>74</v>
      </c>
      <c r="M44" s="95" t="e">
        <f>M43-ZvN</f>
        <v>#REF!</v>
      </c>
      <c r="O44" s="49"/>
    </row>
    <row r="45" spans="2:15" s="9" customFormat="1">
      <c r="G45" s="92"/>
      <c r="O45" s="49"/>
    </row>
    <row r="46" spans="2:15" s="9" customFormat="1">
      <c r="B46" s="10" t="s">
        <v>81</v>
      </c>
      <c r="F46" s="78" t="s">
        <v>76</v>
      </c>
      <c r="G46" s="90" t="e">
        <f>IF(G44&gt;0,G44*PVUD,0)</f>
        <v>#REF!</v>
      </c>
      <c r="I46" s="78" t="s">
        <v>76</v>
      </c>
      <c r="J46" s="93" t="e">
        <f>IF(J44&gt;0,J44*PVUD,0)</f>
        <v>#REF!</v>
      </c>
      <c r="L46" s="78" t="s">
        <v>76</v>
      </c>
      <c r="M46" s="95" t="e">
        <f>IF(M44&gt;0,M44*PVUD,0)*3</f>
        <v>#REF!</v>
      </c>
      <c r="O46" s="49"/>
    </row>
    <row r="47" spans="2:15" s="9" customFormat="1">
      <c r="G47" s="92"/>
      <c r="O47" s="49"/>
    </row>
    <row r="48" spans="2:15" s="9" customFormat="1">
      <c r="B48" s="9" t="s">
        <v>79</v>
      </c>
      <c r="G48" s="91" t="e">
        <f>IF(G43&gt;=0,"Ne","Ano")</f>
        <v>#REF!</v>
      </c>
      <c r="J48" s="94" t="e">
        <f>IF(J43&gt;=0,"Ne","Ano")</f>
        <v>#REF!</v>
      </c>
      <c r="M48" s="96" t="e">
        <f>IF(M43&gt;=0,"Ne","Ano")</f>
        <v>#REF!</v>
      </c>
      <c r="O48" s="49"/>
    </row>
    <row r="49" spans="1:15" s="9" customFormat="1">
      <c r="G49" s="92"/>
      <c r="O49" s="49"/>
    </row>
    <row r="50" spans="1:15" s="9" customFormat="1">
      <c r="B50" s="10" t="s">
        <v>82</v>
      </c>
      <c r="F50" s="78" t="s">
        <v>80</v>
      </c>
      <c r="G50" s="86"/>
      <c r="I50" s="78" t="s">
        <v>80</v>
      </c>
      <c r="J50" s="86">
        <v>1</v>
      </c>
      <c r="L50" s="78" t="s">
        <v>80</v>
      </c>
      <c r="M50" s="86"/>
      <c r="O50" s="49"/>
    </row>
    <row r="51" spans="1:15" s="9" customFormat="1">
      <c r="B51" s="10"/>
      <c r="F51" s="78"/>
      <c r="G51" s="103"/>
      <c r="I51" s="78"/>
      <c r="J51" s="103"/>
      <c r="L51" s="78"/>
      <c r="M51" s="103"/>
      <c r="O51" s="49"/>
    </row>
    <row r="52" spans="1:15" s="9" customFormat="1">
      <c r="B52" s="10"/>
      <c r="F52" s="78"/>
      <c r="G52" s="103"/>
      <c r="I52" s="78"/>
      <c r="J52" s="103"/>
      <c r="L52" s="78"/>
      <c r="M52" s="103"/>
      <c r="O52" s="49"/>
    </row>
    <row r="53" spans="1:15" customFormat="1">
      <c r="A53" s="9"/>
      <c r="B53" s="9" t="s">
        <v>75</v>
      </c>
      <c r="C53" s="9"/>
      <c r="D53" s="9"/>
      <c r="E53" s="9"/>
      <c r="F53" s="9"/>
      <c r="G53" s="102">
        <v>0.5</v>
      </c>
      <c r="H53" s="8"/>
      <c r="I53" s="9"/>
      <c r="J53" s="9"/>
      <c r="K53" s="9"/>
      <c r="L53" s="9"/>
      <c r="M53" s="9"/>
      <c r="N53" s="9"/>
      <c r="O53" s="9"/>
    </row>
    <row r="54" spans="1:15" customFormat="1">
      <c r="A54" s="9"/>
      <c r="B54" s="9"/>
      <c r="C54" s="9"/>
      <c r="D54" s="9"/>
      <c r="E54" s="9"/>
      <c r="F54" s="9"/>
      <c r="G54" s="9"/>
      <c r="H54" s="9"/>
      <c r="I54" s="9"/>
      <c r="J54" s="9"/>
      <c r="K54" s="9"/>
      <c r="L54" s="9"/>
      <c r="M54" s="9"/>
      <c r="N54" s="9"/>
      <c r="O54" s="9"/>
    </row>
    <row r="55" spans="1:15" s="9" customFormat="1" hidden="1">
      <c r="O55" s="49"/>
    </row>
    <row r="56" spans="1:15" hidden="1"/>
    <row r="57" spans="1:15" hidden="1"/>
    <row r="58" spans="1:15" hidden="1"/>
    <row r="59" spans="1:15" hidden="1"/>
    <row r="60" spans="1:15" hidden="1"/>
    <row r="61" spans="1:15" hidden="1"/>
    <row r="62" spans="1:15" hidden="1"/>
    <row r="63" spans="1:15" hidden="1"/>
    <row r="64" spans="1:15" hidden="1"/>
    <row r="65" spans="2:15" hidden="1"/>
    <row r="66" spans="2:15" hidden="1"/>
    <row r="67" spans="2:15" hidden="1"/>
    <row r="68" spans="2:15" s="88" customFormat="1" hidden="1">
      <c r="B68" s="8"/>
      <c r="C68" s="8"/>
      <c r="D68" s="8"/>
      <c r="E68" s="8"/>
      <c r="F68" s="8"/>
      <c r="G68" s="8"/>
      <c r="H68" s="8"/>
      <c r="I68" s="8"/>
      <c r="J68" s="8"/>
      <c r="K68" s="8"/>
      <c r="L68" s="8"/>
      <c r="M68" s="8"/>
      <c r="N68" s="8"/>
      <c r="O68" s="89"/>
    </row>
    <row r="69" spans="2:15" hidden="1"/>
    <row r="70" spans="2:15" hidden="1"/>
    <row r="71" spans="2:15" hidden="1"/>
    <row r="72" spans="2:15" hidden="1"/>
    <row r="73" spans="2:15" ht="12.75" hidden="1" customHeight="1"/>
    <row r="74" spans="2:15" ht="12.75" hidden="1" customHeight="1"/>
    <row r="75" spans="2:15" ht="12.75" hidden="1" customHeight="1"/>
    <row r="76" spans="2:15" s="88" customFormat="1" hidden="1">
      <c r="B76" s="8"/>
      <c r="C76" s="8"/>
      <c r="D76" s="8"/>
      <c r="E76" s="8"/>
      <c r="F76" s="8"/>
      <c r="G76" s="8"/>
      <c r="H76" s="8"/>
      <c r="I76" s="8"/>
      <c r="J76" s="8"/>
      <c r="K76" s="8"/>
      <c r="L76" s="8"/>
      <c r="M76" s="8"/>
      <c r="N76" s="8"/>
      <c r="O76" s="89"/>
    </row>
    <row r="77" spans="2:15" ht="12.75" hidden="1" customHeight="1"/>
    <row r="78" spans="2:15" ht="12.75" hidden="1" customHeight="1"/>
  </sheetData>
  <sheetProtection formatRows="0"/>
  <dataValidations count="2">
    <dataValidation type="decimal" allowBlank="1" showInputMessage="1" showErrorMessage="1" errorTitle="Chyba" error="Navýšení může být maximálně do výše záporného zisku." promptTitle="Pozor!" prompt="Navýšení může být maximálně do výše záporného zisku." sqref="G50:G52 M50:M52 J50:J52" xr:uid="{00000000-0002-0000-0B00-000000000000}">
      <formula1>0</formula1>
      <formula2>IF(G43&gt;=0,0,ABS(G43))</formula2>
    </dataValidation>
    <dataValidation type="decimal" allowBlank="1" showInputMessage="1" showErrorMessage="1" errorTitle="Chyba" error="Navýšení může být maximálně do výše záporného zisku." promptTitle="Pozor!" prompt="Navýšení může být maximálně do výše záporného zisku." sqref="J53:J54 M53:M54 G54" xr:uid="{00000000-0002-0000-0B00-000001000000}">
      <formula1>0</formula1>
      <formula2>IF(G44&gt;=0,0,ABS(G44))</formula2>
    </dataValidation>
  </dataValidations>
  <pageMargins left="0.7" right="0.7" top="0.78740157499999996" bottom="0.78740157499999996" header="0.3" footer="0.3"/>
  <pageSetup paperSize="9" orientation="portrait" r:id="rId1"/>
  <legacy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List14">
    <pageSetUpPr fitToPage="1"/>
  </sheetPr>
  <dimension ref="A1:P75"/>
  <sheetViews>
    <sheetView zoomScaleNormal="100" zoomScaleSheetLayoutView="100" workbookViewId="0"/>
  </sheetViews>
  <sheetFormatPr defaultColWidth="0" defaultRowHeight="12.75" customHeight="1" zeroHeight="1"/>
  <cols>
    <col min="1" max="1" width="4.7109375" style="9" customWidth="1"/>
    <col min="2" max="2" width="9.140625" style="9" customWidth="1"/>
    <col min="3" max="3" width="22.140625" style="9" customWidth="1"/>
    <col min="4" max="4" width="16.85546875" style="9" customWidth="1"/>
    <col min="5" max="5" width="7.7109375" style="9" customWidth="1"/>
    <col min="6" max="15" width="13.28515625" style="9" customWidth="1"/>
    <col min="16" max="16" width="4.7109375" style="49" customWidth="1"/>
    <col min="17" max="16384" width="9.140625" style="9" hidden="1"/>
  </cols>
  <sheetData>
    <row r="1" spans="2:16"/>
    <row r="2" spans="2:16">
      <c r="B2" s="10" t="s">
        <v>262</v>
      </c>
    </row>
    <row r="3" spans="2:16">
      <c r="B3" s="50"/>
    </row>
    <row r="4" spans="2:16">
      <c r="B4" s="46"/>
      <c r="C4" s="27"/>
      <c r="D4" s="47"/>
      <c r="E4" s="607" t="s">
        <v>271</v>
      </c>
      <c r="F4" s="21">
        <f>VR</f>
        <v>1</v>
      </c>
      <c r="G4" s="21">
        <f>F4+1</f>
        <v>2</v>
      </c>
      <c r="H4" s="21">
        <f t="shared" ref="H4:O4" si="0">G4+1</f>
        <v>3</v>
      </c>
      <c r="I4" s="21">
        <f t="shared" si="0"/>
        <v>4</v>
      </c>
      <c r="J4" s="21">
        <f t="shared" si="0"/>
        <v>5</v>
      </c>
      <c r="K4" s="21">
        <f t="shared" si="0"/>
        <v>6</v>
      </c>
      <c r="L4" s="21">
        <f t="shared" si="0"/>
        <v>7</v>
      </c>
      <c r="M4" s="21">
        <f t="shared" si="0"/>
        <v>8</v>
      </c>
      <c r="N4" s="21">
        <f t="shared" si="0"/>
        <v>9</v>
      </c>
      <c r="O4" s="21">
        <f t="shared" si="0"/>
        <v>10</v>
      </c>
    </row>
    <row r="5" spans="2:16">
      <c r="B5" s="834" t="str">
        <f>'Cenove indexy-prepocet'!B5:D5</f>
        <v>Index spotřebitelských cen</v>
      </c>
      <c r="C5" s="835"/>
      <c r="D5" s="836"/>
      <c r="E5" s="51">
        <f>IF('Cenove indexy-prepocet'!$E5=0,0,'Cenove indexy-prepocet'!E5/'Cenove indexy-prepocet'!$E5)</f>
        <v>1</v>
      </c>
      <c r="F5" s="51">
        <f>IF('Cenove indexy-prepocet'!$E5=0,0,'Cenove indexy-prepocet'!F5/'Cenove indexy-prepocet'!$E5)</f>
        <v>1</v>
      </c>
      <c r="G5" s="51">
        <f>IF('Cenove indexy-prepocet'!$E5=0,0,'Cenove indexy-prepocet'!G5/'Cenove indexy-prepocet'!$E5)</f>
        <v>1</v>
      </c>
      <c r="H5" s="51">
        <f>IF('Cenove indexy-prepocet'!$E5=0,0,'Cenove indexy-prepocet'!H5/'Cenove indexy-prepocet'!$E5)</f>
        <v>1</v>
      </c>
      <c r="I5" s="51">
        <f>IF('Cenove indexy-prepocet'!$E5=0,0,'Cenove indexy-prepocet'!I5/'Cenove indexy-prepocet'!$E5)</f>
        <v>1</v>
      </c>
      <c r="J5" s="51">
        <f>IF('Cenove indexy-prepocet'!$E5=0,0,'Cenove indexy-prepocet'!J5/'Cenove indexy-prepocet'!$E5)</f>
        <v>1</v>
      </c>
      <c r="K5" s="51">
        <f>IF('Cenove indexy-prepocet'!$E5=0,0,'Cenove indexy-prepocet'!K5/'Cenove indexy-prepocet'!$E5)</f>
        <v>1</v>
      </c>
      <c r="L5" s="51">
        <f>IF('Cenove indexy-prepocet'!$E5=0,0,'Cenove indexy-prepocet'!L5/'Cenove indexy-prepocet'!$E5)</f>
        <v>1</v>
      </c>
      <c r="M5" s="51">
        <f>IF('Cenove indexy-prepocet'!$E5=0,0,'Cenove indexy-prepocet'!M5/'Cenove indexy-prepocet'!$E5)</f>
        <v>1</v>
      </c>
      <c r="N5" s="51">
        <f>IF('Cenove indexy-prepocet'!$E5=0,0,'Cenove indexy-prepocet'!N5/'Cenove indexy-prepocet'!$E5)</f>
        <v>1</v>
      </c>
      <c r="O5" s="51">
        <f>IF('Cenove indexy-prepocet'!$E5=0,0,'Cenove indexy-prepocet'!O5/'Cenove indexy-prepocet'!$E5)</f>
        <v>1</v>
      </c>
      <c r="P5" s="49">
        <v>1</v>
      </c>
    </row>
    <row r="6" spans="2:16">
      <c r="B6" s="834" t="str">
        <f>'Cenove indexy-prepocet'!B6:D6</f>
        <v>Upravený index spotřebitelských cen</v>
      </c>
      <c r="C6" s="835"/>
      <c r="D6" s="836"/>
      <c r="E6" s="51">
        <f>IF(OR('Cenove indexy-prepocet'!$E6=0,'Cenove indexy-prepocet'!$E6=""),0,'Cenove indexy-prepocet'!E6/'Cenove indexy-prepocet'!$E6)</f>
        <v>1</v>
      </c>
      <c r="F6" s="51">
        <f>IF(OR('Cenove indexy-prepocet'!$E6=0,'Cenove indexy-prepocet'!$E6=""),0,'Cenove indexy-prepocet'!F6/'Cenove indexy-prepocet'!$E6)</f>
        <v>1</v>
      </c>
      <c r="G6" s="51">
        <f>IF(OR('Cenove indexy-prepocet'!$E6=0,'Cenove indexy-prepocet'!$E6=""),0,'Cenove indexy-prepocet'!G6/'Cenove indexy-prepocet'!$E6)</f>
        <v>1</v>
      </c>
      <c r="H6" s="51">
        <f>IF(OR('Cenove indexy-prepocet'!$E6=0,'Cenove indexy-prepocet'!$E6=""),0,'Cenove indexy-prepocet'!H6/'Cenove indexy-prepocet'!$E6)</f>
        <v>1</v>
      </c>
      <c r="I6" s="51">
        <f>IF(OR('Cenove indexy-prepocet'!$E6=0,'Cenove indexy-prepocet'!$E6=""),0,'Cenove indexy-prepocet'!I6/'Cenove indexy-prepocet'!$E6)</f>
        <v>1</v>
      </c>
      <c r="J6" s="51">
        <f>IF(OR('Cenove indexy-prepocet'!$E6=0,'Cenove indexy-prepocet'!$E6=""),0,'Cenove indexy-prepocet'!J6/'Cenove indexy-prepocet'!$E6)</f>
        <v>1</v>
      </c>
      <c r="K6" s="51">
        <f>IF(OR('Cenove indexy-prepocet'!$E6=0,'Cenove indexy-prepocet'!$E6=""),0,'Cenove indexy-prepocet'!K6/'Cenove indexy-prepocet'!$E6)</f>
        <v>1</v>
      </c>
      <c r="L6" s="51">
        <f>IF(OR('Cenove indexy-prepocet'!$E6=0,'Cenove indexy-prepocet'!$E6=""),0,'Cenove indexy-prepocet'!L6/'Cenove indexy-prepocet'!$E6)</f>
        <v>1</v>
      </c>
      <c r="M6" s="51">
        <f>IF(OR('Cenove indexy-prepocet'!$E6=0,'Cenove indexy-prepocet'!$E6=""),0,'Cenove indexy-prepocet'!M6/'Cenove indexy-prepocet'!$E6)</f>
        <v>1</v>
      </c>
      <c r="N6" s="51">
        <f>IF(OR('Cenove indexy-prepocet'!$E6=0,'Cenove indexy-prepocet'!$E6=""),0,'Cenove indexy-prepocet'!N6/'Cenove indexy-prepocet'!$E6)</f>
        <v>1</v>
      </c>
      <c r="O6" s="51">
        <f>IF(OR('Cenove indexy-prepocet'!$E6=0,'Cenove indexy-prepocet'!$E6=""),0,'Cenove indexy-prepocet'!O6/'Cenove indexy-prepocet'!$E6)</f>
        <v>1</v>
      </c>
      <c r="P6" s="49">
        <v>2</v>
      </c>
    </row>
    <row r="7" spans="2:16">
      <c r="B7" s="834" t="str">
        <f>'Cenove indexy-prepocet'!B7:D7</f>
        <v>Index mezd v odvětví doprava a skladování</v>
      </c>
      <c r="C7" s="835"/>
      <c r="D7" s="836"/>
      <c r="E7" s="51">
        <f>IF('Cenove indexy-prepocet'!$E7=0,0,'Cenove indexy-prepocet'!E7/'Cenove indexy-prepocet'!$E7)</f>
        <v>1</v>
      </c>
      <c r="F7" s="51">
        <f>IF('Cenove indexy-prepocet'!$E7=0,0,'Cenove indexy-prepocet'!F7/'Cenove indexy-prepocet'!$E7)</f>
        <v>1</v>
      </c>
      <c r="G7" s="51">
        <f>IF('Cenove indexy-prepocet'!$E7=0,0,'Cenove indexy-prepocet'!G7/'Cenove indexy-prepocet'!$E7)</f>
        <v>1</v>
      </c>
      <c r="H7" s="51">
        <f>IF('Cenove indexy-prepocet'!$E7=0,0,'Cenove indexy-prepocet'!H7/'Cenove indexy-prepocet'!$E7)</f>
        <v>1</v>
      </c>
      <c r="I7" s="51">
        <f>IF('Cenove indexy-prepocet'!$E7=0,0,'Cenove indexy-prepocet'!I7/'Cenove indexy-prepocet'!$E7)</f>
        <v>1</v>
      </c>
      <c r="J7" s="51">
        <f>IF('Cenove indexy-prepocet'!$E7=0,0,'Cenove indexy-prepocet'!J7/'Cenove indexy-prepocet'!$E7)</f>
        <v>1</v>
      </c>
      <c r="K7" s="51">
        <f>IF('Cenove indexy-prepocet'!$E7=0,0,'Cenove indexy-prepocet'!K7/'Cenove indexy-prepocet'!$E7)</f>
        <v>1</v>
      </c>
      <c r="L7" s="51">
        <f>IF('Cenove indexy-prepocet'!$E7=0,0,'Cenove indexy-prepocet'!L7/'Cenove indexy-prepocet'!$E7)</f>
        <v>1</v>
      </c>
      <c r="M7" s="51">
        <f>IF('Cenove indexy-prepocet'!$E7=0,0,'Cenove indexy-prepocet'!M7/'Cenove indexy-prepocet'!$E7)</f>
        <v>1</v>
      </c>
      <c r="N7" s="51">
        <f>IF('Cenove indexy-prepocet'!$E7=0,0,'Cenove indexy-prepocet'!N7/'Cenove indexy-prepocet'!$E7)</f>
        <v>1</v>
      </c>
      <c r="O7" s="51">
        <f>IF('Cenove indexy-prepocet'!$E7=0,0,'Cenove indexy-prepocet'!O7/'Cenove indexy-prepocet'!$E7)</f>
        <v>1</v>
      </c>
      <c r="P7" s="49">
        <v>3</v>
      </c>
    </row>
    <row r="8" spans="2:16">
      <c r="B8" s="834" t="str">
        <f>'Cenove indexy-prepocet'!B8:D8</f>
        <v>Index pro naftu</v>
      </c>
      <c r="C8" s="835"/>
      <c r="D8" s="836"/>
      <c r="E8" s="51">
        <f>IF('Cenove indexy-prepocet'!$E8=0,0,'Cenove indexy-prepocet'!E8/'Cenove indexy-prepocet'!$E8)</f>
        <v>1</v>
      </c>
      <c r="F8" s="51">
        <f>IF('Cenove indexy-prepocet'!$E8=0,0,'Cenove indexy-prepocet'!F8/'Cenove indexy-prepocet'!$E8)</f>
        <v>1</v>
      </c>
      <c r="G8" s="51">
        <f>IF('Cenove indexy-prepocet'!$E8=0,0,'Cenove indexy-prepocet'!G8/'Cenove indexy-prepocet'!$E8)</f>
        <v>1</v>
      </c>
      <c r="H8" s="51">
        <f>IF('Cenove indexy-prepocet'!$E8=0,0,'Cenove indexy-prepocet'!H8/'Cenove indexy-prepocet'!$E8)</f>
        <v>1</v>
      </c>
      <c r="I8" s="51">
        <f>IF('Cenove indexy-prepocet'!$E8=0,0,'Cenove indexy-prepocet'!I8/'Cenove indexy-prepocet'!$E8)</f>
        <v>1</v>
      </c>
      <c r="J8" s="51">
        <f>IF('Cenove indexy-prepocet'!$E8=0,0,'Cenove indexy-prepocet'!J8/'Cenove indexy-prepocet'!$E8)</f>
        <v>1</v>
      </c>
      <c r="K8" s="51">
        <f>IF('Cenove indexy-prepocet'!$E8=0,0,'Cenove indexy-prepocet'!K8/'Cenove indexy-prepocet'!$E8)</f>
        <v>1</v>
      </c>
      <c r="L8" s="51">
        <f>IF('Cenove indexy-prepocet'!$E8=0,0,'Cenove indexy-prepocet'!L8/'Cenove indexy-prepocet'!$E8)</f>
        <v>1</v>
      </c>
      <c r="M8" s="51">
        <f>IF('Cenove indexy-prepocet'!$E8=0,0,'Cenove indexy-prepocet'!M8/'Cenove indexy-prepocet'!$E8)</f>
        <v>1</v>
      </c>
      <c r="N8" s="51">
        <f>IF('Cenove indexy-prepocet'!$E8=0,0,'Cenove indexy-prepocet'!N8/'Cenove indexy-prepocet'!$E8)</f>
        <v>1</v>
      </c>
      <c r="O8" s="51">
        <f>IF('Cenove indexy-prepocet'!$E8=0,0,'Cenove indexy-prepocet'!O8/'Cenove indexy-prepocet'!$E8)</f>
        <v>1</v>
      </c>
      <c r="P8" s="49">
        <v>4</v>
      </c>
    </row>
    <row r="9" spans="2:16">
      <c r="B9" s="834" t="str">
        <f>'Cenove indexy-prepocet'!B9:D9</f>
        <v>Index pro Alternativní pohon</v>
      </c>
      <c r="C9" s="835"/>
      <c r="D9" s="836"/>
      <c r="E9" s="51">
        <f>IF('Cenove indexy-prepocet'!$E9=0,0,'Cenove indexy-prepocet'!E9/'Cenove indexy-prepocet'!$E9)</f>
        <v>1</v>
      </c>
      <c r="F9" s="51">
        <f>IF('Cenove indexy-prepocet'!$E9=0,0,'Cenove indexy-prepocet'!F9/'Cenove indexy-prepocet'!$E9)</f>
        <v>1</v>
      </c>
      <c r="G9" s="51">
        <f>IF('Cenove indexy-prepocet'!$E9=0,0,'Cenove indexy-prepocet'!G9/'Cenove indexy-prepocet'!$E9)</f>
        <v>1</v>
      </c>
      <c r="H9" s="51">
        <f>IF('Cenove indexy-prepocet'!$E9=0,0,'Cenove indexy-prepocet'!H9/'Cenove indexy-prepocet'!$E9)</f>
        <v>1</v>
      </c>
      <c r="I9" s="51">
        <f>IF('Cenove indexy-prepocet'!$E9=0,0,'Cenove indexy-prepocet'!I9/'Cenove indexy-prepocet'!$E9)</f>
        <v>1</v>
      </c>
      <c r="J9" s="51">
        <f>IF('Cenove indexy-prepocet'!$E9=0,0,'Cenove indexy-prepocet'!J9/'Cenove indexy-prepocet'!$E9)</f>
        <v>1</v>
      </c>
      <c r="K9" s="51">
        <f>IF('Cenove indexy-prepocet'!$E9=0,0,'Cenove indexy-prepocet'!K9/'Cenove indexy-prepocet'!$E9)</f>
        <v>1</v>
      </c>
      <c r="L9" s="51">
        <f>IF('Cenove indexy-prepocet'!$E9=0,0,'Cenove indexy-prepocet'!L9/'Cenove indexy-prepocet'!$E9)</f>
        <v>1</v>
      </c>
      <c r="M9" s="51">
        <f>IF('Cenove indexy-prepocet'!$E9=0,0,'Cenove indexy-prepocet'!M9/'Cenove indexy-prepocet'!$E9)</f>
        <v>1</v>
      </c>
      <c r="N9" s="51">
        <f>IF('Cenove indexy-prepocet'!$E9=0,0,'Cenove indexy-prepocet'!N9/'Cenove indexy-prepocet'!$E9)</f>
        <v>1</v>
      </c>
      <c r="O9" s="51">
        <f>IF('Cenove indexy-prepocet'!$E9=0,0,'Cenove indexy-prepocet'!O9/'Cenove indexy-prepocet'!$E9)</f>
        <v>1</v>
      </c>
      <c r="P9" s="49">
        <v>5</v>
      </c>
    </row>
    <row r="10" spans="2:16">
      <c r="B10" s="834" t="str">
        <f>'Cenove indexy-prepocet'!B10:D10</f>
        <v>Index cen průmyslových výrobců CL 293</v>
      </c>
      <c r="C10" s="837"/>
      <c r="D10" s="838"/>
      <c r="E10" s="51">
        <f>IF('Cenove indexy-prepocet'!$E10=0,0,'Cenove indexy-prepocet'!E10/'Cenove indexy-prepocet'!$E10)</f>
        <v>1</v>
      </c>
      <c r="F10" s="51">
        <f>IF('Cenove indexy-prepocet'!$E10=0,0,'Cenove indexy-prepocet'!F10/'Cenove indexy-prepocet'!$E10)</f>
        <v>1</v>
      </c>
      <c r="G10" s="51">
        <f>IF('Cenove indexy-prepocet'!$E10=0,0,'Cenove indexy-prepocet'!G10/'Cenove indexy-prepocet'!$E10)</f>
        <v>1</v>
      </c>
      <c r="H10" s="51">
        <f>IF('Cenove indexy-prepocet'!$E10=0,0,'Cenove indexy-prepocet'!H10/'Cenove indexy-prepocet'!$E10)</f>
        <v>1</v>
      </c>
      <c r="I10" s="51">
        <f>IF('Cenove indexy-prepocet'!$E10=0,0,'Cenove indexy-prepocet'!I10/'Cenove indexy-prepocet'!$E10)</f>
        <v>1</v>
      </c>
      <c r="J10" s="51">
        <f>IF('Cenove indexy-prepocet'!$E10=0,0,'Cenove indexy-prepocet'!J10/'Cenove indexy-prepocet'!$E10)</f>
        <v>1</v>
      </c>
      <c r="K10" s="51">
        <f>IF('Cenove indexy-prepocet'!$E10=0,0,'Cenove indexy-prepocet'!K10/'Cenove indexy-prepocet'!$E10)</f>
        <v>1</v>
      </c>
      <c r="L10" s="51">
        <f>IF('Cenove indexy-prepocet'!$E10=0,0,'Cenove indexy-prepocet'!L10/'Cenove indexy-prepocet'!$E10)</f>
        <v>1</v>
      </c>
      <c r="M10" s="51">
        <f>IF('Cenove indexy-prepocet'!$E10=0,0,'Cenove indexy-prepocet'!M10/'Cenove indexy-prepocet'!$E10)</f>
        <v>1</v>
      </c>
      <c r="N10" s="51">
        <f>IF('Cenove indexy-prepocet'!$E10=0,0,'Cenove indexy-prepocet'!N10/'Cenove indexy-prepocet'!$E10)</f>
        <v>1</v>
      </c>
      <c r="O10" s="51">
        <f>IF('Cenove indexy-prepocet'!$E10=0,0,'Cenove indexy-prepocet'!O10/'Cenove indexy-prepocet'!$E10)</f>
        <v>1</v>
      </c>
      <c r="P10" s="49">
        <v>7</v>
      </c>
    </row>
    <row r="11" spans="2:16" hidden="1">
      <c r="B11" s="834" t="str">
        <f>'Cenove indexy-prepocet'!B11:D11</f>
        <v>(nepoužívá se)</v>
      </c>
      <c r="C11" s="837"/>
      <c r="D11" s="838"/>
      <c r="E11" s="533"/>
      <c r="F11" s="51">
        <f>IF('Cenove indexy-prepocet'!$F11=0,0,'Cenove indexy-prepocet'!F11/'Cenove indexy-prepocet'!$F11)</f>
        <v>1</v>
      </c>
      <c r="G11" s="51">
        <f>IF('Cenove indexy-prepocet'!$F11=0,0,'Cenove indexy-prepocet'!G11/'Cenove indexy-prepocet'!$F11)</f>
        <v>1</v>
      </c>
      <c r="H11" s="51">
        <f>IF('Cenove indexy-prepocet'!$F11=0,0,'Cenove indexy-prepocet'!H11/'Cenove indexy-prepocet'!$F11)</f>
        <v>1</v>
      </c>
      <c r="I11" s="51">
        <f>IF('Cenove indexy-prepocet'!$F11=0,0,'Cenove indexy-prepocet'!I11/'Cenove indexy-prepocet'!$F11)</f>
        <v>1</v>
      </c>
      <c r="J11" s="51">
        <f>IF('Cenove indexy-prepocet'!$F11=0,0,'Cenove indexy-prepocet'!J11/'Cenove indexy-prepocet'!$F11)</f>
        <v>1</v>
      </c>
      <c r="K11" s="51">
        <f>IF('Cenove indexy-prepocet'!$F11=0,0,'Cenove indexy-prepocet'!K11/'Cenove indexy-prepocet'!$F11)</f>
        <v>1</v>
      </c>
      <c r="L11" s="51">
        <f>IF('Cenove indexy-prepocet'!$F11=0,0,'Cenove indexy-prepocet'!L11/'Cenove indexy-prepocet'!$F11)</f>
        <v>1</v>
      </c>
      <c r="M11" s="51">
        <f>IF('Cenove indexy-prepocet'!$F11=0,0,'Cenove indexy-prepocet'!M11/'Cenove indexy-prepocet'!$F11)</f>
        <v>1</v>
      </c>
      <c r="N11" s="51">
        <f>IF('Cenove indexy-prepocet'!$F11=0,0,'Cenove indexy-prepocet'!N11/'Cenove indexy-prepocet'!$F11)</f>
        <v>1</v>
      </c>
      <c r="O11" s="51">
        <f>IF('Cenove indexy-prepocet'!$F11=0,0,'Cenove indexy-prepocet'!O11/'Cenove indexy-prepocet'!$F11)</f>
        <v>1</v>
      </c>
      <c r="P11" s="49">
        <v>8</v>
      </c>
    </row>
    <row r="12" spans="2:16" hidden="1">
      <c r="B12" s="834" t="str">
        <f>'Cenove indexy-prepocet'!B12:D12</f>
        <v>(nepoužívá se)</v>
      </c>
      <c r="C12" s="835"/>
      <c r="D12" s="836"/>
      <c r="E12" s="534"/>
      <c r="F12" s="51">
        <f>IF('Cenove indexy-prepocet'!$F12=0,0,'Cenove indexy-prepocet'!F12/'Cenove indexy-prepocet'!$F12)</f>
        <v>1</v>
      </c>
      <c r="G12" s="51">
        <f>IF('Cenove indexy-prepocet'!$F12=0,0,'Cenove indexy-prepocet'!G12/'Cenove indexy-prepocet'!$F12)</f>
        <v>1</v>
      </c>
      <c r="H12" s="51">
        <f>IF('Cenove indexy-prepocet'!$F12=0,0,'Cenove indexy-prepocet'!H12/'Cenove indexy-prepocet'!$F12)</f>
        <v>1</v>
      </c>
      <c r="I12" s="51">
        <f>IF('Cenove indexy-prepocet'!$F12=0,0,'Cenove indexy-prepocet'!I12/'Cenove indexy-prepocet'!$F12)</f>
        <v>1</v>
      </c>
      <c r="J12" s="51">
        <f>IF('Cenove indexy-prepocet'!$F12=0,0,'Cenove indexy-prepocet'!J12/'Cenove indexy-prepocet'!$F12)</f>
        <v>1</v>
      </c>
      <c r="K12" s="51">
        <f>IF('Cenove indexy-prepocet'!$F12=0,0,'Cenove indexy-prepocet'!K12/'Cenove indexy-prepocet'!$F12)</f>
        <v>1</v>
      </c>
      <c r="L12" s="51">
        <f>IF('Cenove indexy-prepocet'!$F12=0,0,'Cenove indexy-prepocet'!L12/'Cenove indexy-prepocet'!$F12)</f>
        <v>1</v>
      </c>
      <c r="M12" s="51">
        <f>IF('Cenove indexy-prepocet'!$F12=0,0,'Cenove indexy-prepocet'!M12/'Cenove indexy-prepocet'!$F12)</f>
        <v>1</v>
      </c>
      <c r="N12" s="51">
        <f>IF('Cenove indexy-prepocet'!$F12=0,0,'Cenove indexy-prepocet'!N12/'Cenove indexy-prepocet'!$F12)</f>
        <v>1</v>
      </c>
      <c r="O12" s="51">
        <f>IF('Cenove indexy-prepocet'!$F12=0,0,'Cenove indexy-prepocet'!O12/'Cenove indexy-prepocet'!$F12)</f>
        <v>1</v>
      </c>
      <c r="P12" s="49">
        <v>9</v>
      </c>
    </row>
    <row r="13" spans="2:16" hidden="1">
      <c r="B13" s="834" t="str">
        <f>'Cenove indexy-prepocet'!B13:D13</f>
        <v>(nepoužívá se)</v>
      </c>
      <c r="C13" s="835"/>
      <c r="D13" s="836"/>
      <c r="E13" s="534"/>
      <c r="F13" s="51">
        <f>IF('Cenove indexy-prepocet'!$F13=0,0,'Cenove indexy-prepocet'!F13/'Cenove indexy-prepocet'!$F13)</f>
        <v>1</v>
      </c>
      <c r="G13" s="51">
        <f>IF('Cenove indexy-prepocet'!$F13=0,0,'Cenove indexy-prepocet'!G13/'Cenove indexy-prepocet'!$F13)</f>
        <v>1</v>
      </c>
      <c r="H13" s="51">
        <f>IF('Cenove indexy-prepocet'!$F13=0,0,'Cenove indexy-prepocet'!H13/'Cenove indexy-prepocet'!$F13)</f>
        <v>1</v>
      </c>
      <c r="I13" s="51">
        <f>IF('Cenove indexy-prepocet'!$F13=0,0,'Cenove indexy-prepocet'!I13/'Cenove indexy-prepocet'!$F13)</f>
        <v>1</v>
      </c>
      <c r="J13" s="51">
        <f>IF('Cenove indexy-prepocet'!$F13=0,0,'Cenove indexy-prepocet'!J13/'Cenove indexy-prepocet'!$F13)</f>
        <v>1</v>
      </c>
      <c r="K13" s="51">
        <f>IF('Cenove indexy-prepocet'!$F13=0,0,'Cenove indexy-prepocet'!K13/'Cenove indexy-prepocet'!$F13)</f>
        <v>1</v>
      </c>
      <c r="L13" s="51">
        <f>IF('Cenove indexy-prepocet'!$F13=0,0,'Cenove indexy-prepocet'!L13/'Cenove indexy-prepocet'!$F13)</f>
        <v>1</v>
      </c>
      <c r="M13" s="51">
        <f>IF('Cenove indexy-prepocet'!$F13=0,0,'Cenove indexy-prepocet'!M13/'Cenove indexy-prepocet'!$F13)</f>
        <v>1</v>
      </c>
      <c r="N13" s="51">
        <f>IF('Cenove indexy-prepocet'!$F13=0,0,'Cenove indexy-prepocet'!N13/'Cenove indexy-prepocet'!$F13)</f>
        <v>1</v>
      </c>
      <c r="O13" s="51">
        <f>IF('Cenove indexy-prepocet'!$F13=0,0,'Cenove indexy-prepocet'!O13/'Cenove indexy-prepocet'!$F13)</f>
        <v>1</v>
      </c>
      <c r="P13" s="49">
        <v>10</v>
      </c>
    </row>
    <row r="14" spans="2:16"/>
    <row r="15" spans="2:16">
      <c r="B15" s="10" t="s">
        <v>84</v>
      </c>
    </row>
    <row r="16" spans="2:16"/>
    <row r="17" spans="2:16">
      <c r="B17" s="52" t="s">
        <v>32</v>
      </c>
      <c r="C17" s="52" t="s">
        <v>59</v>
      </c>
      <c r="D17" s="53"/>
      <c r="E17" s="53"/>
      <c r="F17" s="53"/>
      <c r="G17" s="52"/>
      <c r="H17" s="839"/>
      <c r="I17" s="840"/>
      <c r="J17" s="54"/>
      <c r="K17" s="53"/>
      <c r="L17" s="53"/>
      <c r="M17" s="53"/>
      <c r="N17" s="53"/>
      <c r="O17" s="53"/>
    </row>
    <row r="18" spans="2:16">
      <c r="B18" s="55" t="s">
        <v>19</v>
      </c>
      <c r="C18" s="46" t="s">
        <v>111</v>
      </c>
      <c r="D18" s="47"/>
      <c r="E18" s="535"/>
      <c r="F18" s="56">
        <f t="shared" ref="F18:O27" si="1">INDEX($F$5:$O$13,$P18,MATCH(F$4,$F$4:$O$4,))</f>
        <v>1</v>
      </c>
      <c r="G18" s="56">
        <f t="shared" si="1"/>
        <v>1</v>
      </c>
      <c r="H18" s="56">
        <f t="shared" si="1"/>
        <v>1</v>
      </c>
      <c r="I18" s="56">
        <f t="shared" si="1"/>
        <v>1</v>
      </c>
      <c r="J18" s="56">
        <f t="shared" si="1"/>
        <v>1</v>
      </c>
      <c r="K18" s="56">
        <f t="shared" si="1"/>
        <v>1</v>
      </c>
      <c r="L18" s="56">
        <f t="shared" si="1"/>
        <v>1</v>
      </c>
      <c r="M18" s="56">
        <f t="shared" si="1"/>
        <v>1</v>
      </c>
      <c r="N18" s="56">
        <f t="shared" si="1"/>
        <v>1</v>
      </c>
      <c r="O18" s="56">
        <f t="shared" si="1"/>
        <v>1</v>
      </c>
      <c r="P18" s="49">
        <f>'Cenove indexy-prepocet'!P29</f>
        <v>4</v>
      </c>
    </row>
    <row r="19" spans="2:16">
      <c r="B19" s="55" t="s">
        <v>20</v>
      </c>
      <c r="C19" s="46" t="s">
        <v>240</v>
      </c>
      <c r="D19" s="47"/>
      <c r="E19" s="535"/>
      <c r="F19" s="56">
        <f t="shared" si="1"/>
        <v>1</v>
      </c>
      <c r="G19" s="56">
        <f t="shared" si="1"/>
        <v>1</v>
      </c>
      <c r="H19" s="56">
        <f t="shared" si="1"/>
        <v>1</v>
      </c>
      <c r="I19" s="56">
        <f t="shared" si="1"/>
        <v>1</v>
      </c>
      <c r="J19" s="56">
        <f t="shared" si="1"/>
        <v>1</v>
      </c>
      <c r="K19" s="56">
        <f t="shared" si="1"/>
        <v>1</v>
      </c>
      <c r="L19" s="56">
        <f t="shared" si="1"/>
        <v>1</v>
      </c>
      <c r="M19" s="56">
        <f t="shared" si="1"/>
        <v>1</v>
      </c>
      <c r="N19" s="56">
        <f t="shared" si="1"/>
        <v>1</v>
      </c>
      <c r="O19" s="56">
        <f t="shared" si="1"/>
        <v>1</v>
      </c>
      <c r="P19" s="49">
        <f>'Cenove indexy-prepocet'!P30</f>
        <v>5</v>
      </c>
    </row>
    <row r="20" spans="2:16">
      <c r="B20" s="55" t="s">
        <v>21</v>
      </c>
      <c r="C20" s="46" t="s">
        <v>112</v>
      </c>
      <c r="D20" s="47"/>
      <c r="E20" s="535"/>
      <c r="F20" s="56">
        <f t="shared" si="1"/>
        <v>1</v>
      </c>
      <c r="G20" s="56">
        <f t="shared" si="1"/>
        <v>1</v>
      </c>
      <c r="H20" s="56">
        <f t="shared" si="1"/>
        <v>1</v>
      </c>
      <c r="I20" s="56">
        <f t="shared" si="1"/>
        <v>1</v>
      </c>
      <c r="J20" s="56">
        <f t="shared" si="1"/>
        <v>1</v>
      </c>
      <c r="K20" s="56">
        <f t="shared" si="1"/>
        <v>1</v>
      </c>
      <c r="L20" s="56">
        <f t="shared" si="1"/>
        <v>1</v>
      </c>
      <c r="M20" s="56">
        <f t="shared" si="1"/>
        <v>1</v>
      </c>
      <c r="N20" s="56">
        <f t="shared" si="1"/>
        <v>1</v>
      </c>
      <c r="O20" s="56">
        <f t="shared" si="1"/>
        <v>1</v>
      </c>
      <c r="P20" s="49">
        <f>'Cenove indexy-prepocet'!P31</f>
        <v>2</v>
      </c>
    </row>
    <row r="21" spans="2:16">
      <c r="B21" s="55">
        <v>12</v>
      </c>
      <c r="C21" s="46" t="s">
        <v>5</v>
      </c>
      <c r="D21" s="47"/>
      <c r="E21" s="535"/>
      <c r="F21" s="56">
        <f t="shared" si="1"/>
        <v>1</v>
      </c>
      <c r="G21" s="56">
        <f t="shared" si="1"/>
        <v>1</v>
      </c>
      <c r="H21" s="56">
        <f t="shared" si="1"/>
        <v>1</v>
      </c>
      <c r="I21" s="56">
        <f t="shared" si="1"/>
        <v>1</v>
      </c>
      <c r="J21" s="56">
        <f t="shared" si="1"/>
        <v>1</v>
      </c>
      <c r="K21" s="56">
        <f t="shared" si="1"/>
        <v>1</v>
      </c>
      <c r="L21" s="56">
        <f t="shared" si="1"/>
        <v>1</v>
      </c>
      <c r="M21" s="56">
        <f t="shared" si="1"/>
        <v>1</v>
      </c>
      <c r="N21" s="56">
        <f t="shared" si="1"/>
        <v>1</v>
      </c>
      <c r="O21" s="56">
        <f t="shared" si="1"/>
        <v>1</v>
      </c>
      <c r="P21" s="49">
        <f>'Cenove indexy-prepocet'!P32</f>
        <v>6</v>
      </c>
    </row>
    <row r="22" spans="2:16">
      <c r="B22" s="55">
        <v>13</v>
      </c>
      <c r="C22" s="46" t="s">
        <v>6</v>
      </c>
      <c r="D22" s="47"/>
      <c r="E22" s="535"/>
      <c r="F22" s="56">
        <f t="shared" si="1"/>
        <v>1</v>
      </c>
      <c r="G22" s="56">
        <f t="shared" si="1"/>
        <v>1</v>
      </c>
      <c r="H22" s="56">
        <f t="shared" si="1"/>
        <v>1</v>
      </c>
      <c r="I22" s="56">
        <f t="shared" si="1"/>
        <v>1</v>
      </c>
      <c r="J22" s="56">
        <f t="shared" si="1"/>
        <v>1</v>
      </c>
      <c r="K22" s="56">
        <f t="shared" si="1"/>
        <v>1</v>
      </c>
      <c r="L22" s="56">
        <f t="shared" si="1"/>
        <v>1</v>
      </c>
      <c r="M22" s="56">
        <f t="shared" si="1"/>
        <v>1</v>
      </c>
      <c r="N22" s="56">
        <f t="shared" si="1"/>
        <v>1</v>
      </c>
      <c r="O22" s="56">
        <f t="shared" si="1"/>
        <v>1</v>
      </c>
      <c r="P22" s="49">
        <f>'Cenove indexy-prepocet'!P33</f>
        <v>6</v>
      </c>
    </row>
    <row r="23" spans="2:16">
      <c r="B23" s="55" t="s">
        <v>25</v>
      </c>
      <c r="C23" s="46" t="s">
        <v>53</v>
      </c>
      <c r="D23" s="47"/>
      <c r="E23" s="535"/>
      <c r="F23" s="56">
        <f t="shared" si="1"/>
        <v>1</v>
      </c>
      <c r="G23" s="56">
        <f t="shared" si="1"/>
        <v>1</v>
      </c>
      <c r="H23" s="56">
        <f t="shared" si="1"/>
        <v>1</v>
      </c>
      <c r="I23" s="56">
        <f t="shared" si="1"/>
        <v>1</v>
      </c>
      <c r="J23" s="56">
        <f t="shared" si="1"/>
        <v>1</v>
      </c>
      <c r="K23" s="56">
        <f t="shared" si="1"/>
        <v>1</v>
      </c>
      <c r="L23" s="56">
        <f t="shared" si="1"/>
        <v>1</v>
      </c>
      <c r="M23" s="56">
        <f t="shared" si="1"/>
        <v>1</v>
      </c>
      <c r="N23" s="56">
        <f t="shared" si="1"/>
        <v>1</v>
      </c>
      <c r="O23" s="56">
        <f t="shared" si="1"/>
        <v>1</v>
      </c>
      <c r="P23" s="49">
        <f>'Cenove indexy-prepocet'!P34</f>
        <v>7</v>
      </c>
    </row>
    <row r="24" spans="2:16">
      <c r="B24" s="55" t="s">
        <v>26</v>
      </c>
      <c r="C24" s="46" t="s">
        <v>54</v>
      </c>
      <c r="D24" s="47"/>
      <c r="E24" s="535"/>
      <c r="F24" s="56">
        <f t="shared" si="1"/>
        <v>1</v>
      </c>
      <c r="G24" s="56">
        <f t="shared" si="1"/>
        <v>1</v>
      </c>
      <c r="H24" s="56">
        <f t="shared" si="1"/>
        <v>1</v>
      </c>
      <c r="I24" s="56">
        <f t="shared" si="1"/>
        <v>1</v>
      </c>
      <c r="J24" s="56">
        <f t="shared" si="1"/>
        <v>1</v>
      </c>
      <c r="K24" s="56">
        <f t="shared" si="1"/>
        <v>1</v>
      </c>
      <c r="L24" s="56">
        <f t="shared" si="1"/>
        <v>1</v>
      </c>
      <c r="M24" s="56">
        <f t="shared" si="1"/>
        <v>1</v>
      </c>
      <c r="N24" s="56">
        <f t="shared" si="1"/>
        <v>1</v>
      </c>
      <c r="O24" s="56">
        <f t="shared" si="1"/>
        <v>1</v>
      </c>
      <c r="P24" s="49">
        <f>'Cenove indexy-prepocet'!P35</f>
        <v>7</v>
      </c>
    </row>
    <row r="25" spans="2:16">
      <c r="B25" s="55">
        <v>15</v>
      </c>
      <c r="C25" s="46" t="s">
        <v>39</v>
      </c>
      <c r="D25" s="47"/>
      <c r="E25" s="535"/>
      <c r="F25" s="56">
        <f t="shared" si="1"/>
        <v>1</v>
      </c>
      <c r="G25" s="56">
        <f t="shared" si="1"/>
        <v>1</v>
      </c>
      <c r="H25" s="56">
        <f t="shared" si="1"/>
        <v>1</v>
      </c>
      <c r="I25" s="56">
        <f t="shared" si="1"/>
        <v>1</v>
      </c>
      <c r="J25" s="56">
        <f t="shared" si="1"/>
        <v>1</v>
      </c>
      <c r="K25" s="56">
        <f t="shared" si="1"/>
        <v>1</v>
      </c>
      <c r="L25" s="56">
        <f t="shared" si="1"/>
        <v>1</v>
      </c>
      <c r="M25" s="56">
        <f t="shared" si="1"/>
        <v>1</v>
      </c>
      <c r="N25" s="56">
        <f t="shared" si="1"/>
        <v>1</v>
      </c>
      <c r="O25" s="56">
        <f t="shared" si="1"/>
        <v>1</v>
      </c>
      <c r="P25" s="49">
        <f>'Cenove indexy-prepocet'!P36</f>
        <v>7</v>
      </c>
    </row>
    <row r="26" spans="2:16">
      <c r="B26" s="55" t="s">
        <v>27</v>
      </c>
      <c r="C26" s="46" t="s">
        <v>55</v>
      </c>
      <c r="D26" s="47"/>
      <c r="E26" s="535"/>
      <c r="F26" s="56">
        <f t="shared" si="1"/>
        <v>1</v>
      </c>
      <c r="G26" s="56">
        <f t="shared" si="1"/>
        <v>1</v>
      </c>
      <c r="H26" s="56">
        <f t="shared" si="1"/>
        <v>1</v>
      </c>
      <c r="I26" s="56">
        <f t="shared" si="1"/>
        <v>1</v>
      </c>
      <c r="J26" s="56">
        <f t="shared" si="1"/>
        <v>1</v>
      </c>
      <c r="K26" s="56">
        <f t="shared" si="1"/>
        <v>1</v>
      </c>
      <c r="L26" s="56">
        <f t="shared" si="1"/>
        <v>1</v>
      </c>
      <c r="M26" s="56">
        <f t="shared" si="1"/>
        <v>1</v>
      </c>
      <c r="N26" s="56">
        <f t="shared" si="1"/>
        <v>1</v>
      </c>
      <c r="O26" s="56">
        <f t="shared" si="1"/>
        <v>1</v>
      </c>
      <c r="P26" s="49">
        <f>'Cenove indexy-prepocet'!P37</f>
        <v>3</v>
      </c>
    </row>
    <row r="27" spans="2:16">
      <c r="B27" s="55" t="s">
        <v>28</v>
      </c>
      <c r="C27" s="46" t="s">
        <v>56</v>
      </c>
      <c r="D27" s="47"/>
      <c r="E27" s="535"/>
      <c r="F27" s="56">
        <f t="shared" si="1"/>
        <v>1</v>
      </c>
      <c r="G27" s="56">
        <f t="shared" si="1"/>
        <v>1</v>
      </c>
      <c r="H27" s="56">
        <f t="shared" si="1"/>
        <v>1</v>
      </c>
      <c r="I27" s="56">
        <f t="shared" si="1"/>
        <v>1</v>
      </c>
      <c r="J27" s="56">
        <f t="shared" si="1"/>
        <v>1</v>
      </c>
      <c r="K27" s="56">
        <f t="shared" si="1"/>
        <v>1</v>
      </c>
      <c r="L27" s="56">
        <f t="shared" si="1"/>
        <v>1</v>
      </c>
      <c r="M27" s="56">
        <f t="shared" si="1"/>
        <v>1</v>
      </c>
      <c r="N27" s="56">
        <f t="shared" si="1"/>
        <v>1</v>
      </c>
      <c r="O27" s="56">
        <f t="shared" si="1"/>
        <v>1</v>
      </c>
      <c r="P27" s="49">
        <f>'Cenove indexy-prepocet'!P38</f>
        <v>3</v>
      </c>
    </row>
    <row r="28" spans="2:16">
      <c r="B28" s="55" t="s">
        <v>37</v>
      </c>
      <c r="C28" s="46" t="s">
        <v>57</v>
      </c>
      <c r="D28" s="47"/>
      <c r="E28" s="535"/>
      <c r="F28" s="56">
        <f t="shared" ref="F28:O37" si="2">INDEX($F$5:$O$13,$P28,MATCH(F$4,$F$4:$O$4,))</f>
        <v>1</v>
      </c>
      <c r="G28" s="56">
        <f t="shared" si="2"/>
        <v>1</v>
      </c>
      <c r="H28" s="56">
        <f t="shared" si="2"/>
        <v>1</v>
      </c>
      <c r="I28" s="56">
        <f t="shared" si="2"/>
        <v>1</v>
      </c>
      <c r="J28" s="56">
        <f t="shared" si="2"/>
        <v>1</v>
      </c>
      <c r="K28" s="56">
        <f t="shared" si="2"/>
        <v>1</v>
      </c>
      <c r="L28" s="56">
        <f t="shared" si="2"/>
        <v>1</v>
      </c>
      <c r="M28" s="56">
        <f t="shared" si="2"/>
        <v>1</v>
      </c>
      <c r="N28" s="56">
        <f t="shared" si="2"/>
        <v>1</v>
      </c>
      <c r="O28" s="56">
        <f t="shared" si="2"/>
        <v>1</v>
      </c>
      <c r="P28" s="49">
        <f>'Cenove indexy-prepocet'!P39</f>
        <v>3</v>
      </c>
    </row>
    <row r="29" spans="2:16">
      <c r="B29" s="55" t="s">
        <v>38</v>
      </c>
      <c r="C29" s="46" t="s">
        <v>58</v>
      </c>
      <c r="D29" s="47"/>
      <c r="E29" s="535"/>
      <c r="F29" s="56">
        <f t="shared" si="2"/>
        <v>1</v>
      </c>
      <c r="G29" s="56">
        <f t="shared" si="2"/>
        <v>1</v>
      </c>
      <c r="H29" s="56">
        <f t="shared" si="2"/>
        <v>1</v>
      </c>
      <c r="I29" s="56">
        <f t="shared" si="2"/>
        <v>1</v>
      </c>
      <c r="J29" s="56">
        <f t="shared" si="2"/>
        <v>1</v>
      </c>
      <c r="K29" s="56">
        <f t="shared" si="2"/>
        <v>1</v>
      </c>
      <c r="L29" s="56">
        <f t="shared" si="2"/>
        <v>1</v>
      </c>
      <c r="M29" s="56">
        <f t="shared" si="2"/>
        <v>1</v>
      </c>
      <c r="N29" s="56">
        <f t="shared" si="2"/>
        <v>1</v>
      </c>
      <c r="O29" s="56">
        <f t="shared" si="2"/>
        <v>1</v>
      </c>
      <c r="P29" s="49">
        <f>'Cenove indexy-prepocet'!P40</f>
        <v>3</v>
      </c>
    </row>
    <row r="30" spans="2:16">
      <c r="B30" s="55">
        <v>18</v>
      </c>
      <c r="C30" s="46" t="s">
        <v>10</v>
      </c>
      <c r="D30" s="47"/>
      <c r="E30" s="535"/>
      <c r="F30" s="56">
        <f t="shared" si="2"/>
        <v>1</v>
      </c>
      <c r="G30" s="56">
        <f t="shared" si="2"/>
        <v>1</v>
      </c>
      <c r="H30" s="56">
        <f t="shared" si="2"/>
        <v>1</v>
      </c>
      <c r="I30" s="56">
        <f t="shared" si="2"/>
        <v>1</v>
      </c>
      <c r="J30" s="56">
        <f t="shared" si="2"/>
        <v>1</v>
      </c>
      <c r="K30" s="56">
        <f t="shared" si="2"/>
        <v>1</v>
      </c>
      <c r="L30" s="56">
        <f t="shared" si="2"/>
        <v>1</v>
      </c>
      <c r="M30" s="56">
        <f t="shared" si="2"/>
        <v>1</v>
      </c>
      <c r="N30" s="56">
        <f t="shared" si="2"/>
        <v>1</v>
      </c>
      <c r="O30" s="56">
        <f t="shared" si="2"/>
        <v>1</v>
      </c>
      <c r="P30" s="49">
        <f>'Cenove indexy-prepocet'!P41</f>
        <v>2</v>
      </c>
    </row>
    <row r="31" spans="2:16">
      <c r="B31" s="55">
        <v>19</v>
      </c>
      <c r="C31" s="46" t="s">
        <v>11</v>
      </c>
      <c r="D31" s="47"/>
      <c r="E31" s="535"/>
      <c r="F31" s="56">
        <f t="shared" si="2"/>
        <v>1</v>
      </c>
      <c r="G31" s="56">
        <f t="shared" si="2"/>
        <v>1</v>
      </c>
      <c r="H31" s="56">
        <f t="shared" si="2"/>
        <v>1</v>
      </c>
      <c r="I31" s="56">
        <f t="shared" si="2"/>
        <v>1</v>
      </c>
      <c r="J31" s="56">
        <f t="shared" si="2"/>
        <v>1</v>
      </c>
      <c r="K31" s="56">
        <f t="shared" si="2"/>
        <v>1</v>
      </c>
      <c r="L31" s="56">
        <f t="shared" si="2"/>
        <v>1</v>
      </c>
      <c r="M31" s="56">
        <f t="shared" si="2"/>
        <v>1</v>
      </c>
      <c r="N31" s="56">
        <f t="shared" si="2"/>
        <v>1</v>
      </c>
      <c r="O31" s="56">
        <f t="shared" si="2"/>
        <v>1</v>
      </c>
      <c r="P31" s="49">
        <f>'Cenove indexy-prepocet'!P42</f>
        <v>7</v>
      </c>
    </row>
    <row r="32" spans="2:16">
      <c r="B32" s="55">
        <v>20</v>
      </c>
      <c r="C32" s="46" t="s">
        <v>12</v>
      </c>
      <c r="D32" s="47"/>
      <c r="E32" s="535"/>
      <c r="F32" s="56">
        <f t="shared" si="2"/>
        <v>1</v>
      </c>
      <c r="G32" s="56">
        <f t="shared" si="2"/>
        <v>1</v>
      </c>
      <c r="H32" s="56">
        <f t="shared" si="2"/>
        <v>1</v>
      </c>
      <c r="I32" s="56">
        <f t="shared" si="2"/>
        <v>1</v>
      </c>
      <c r="J32" s="56">
        <f t="shared" si="2"/>
        <v>1</v>
      </c>
      <c r="K32" s="56">
        <f t="shared" si="2"/>
        <v>1</v>
      </c>
      <c r="L32" s="56">
        <f t="shared" si="2"/>
        <v>1</v>
      </c>
      <c r="M32" s="56">
        <f t="shared" si="2"/>
        <v>1</v>
      </c>
      <c r="N32" s="56">
        <f t="shared" si="2"/>
        <v>1</v>
      </c>
      <c r="O32" s="56">
        <f t="shared" si="2"/>
        <v>1</v>
      </c>
      <c r="P32" s="49">
        <f>'Cenove indexy-prepocet'!P43</f>
        <v>7</v>
      </c>
    </row>
    <row r="33" spans="2:16">
      <c r="B33" s="55">
        <v>21</v>
      </c>
      <c r="C33" s="46" t="s">
        <v>13</v>
      </c>
      <c r="D33" s="47"/>
      <c r="E33" s="535"/>
      <c r="F33" s="56">
        <f t="shared" si="2"/>
        <v>1</v>
      </c>
      <c r="G33" s="56">
        <f t="shared" si="2"/>
        <v>1</v>
      </c>
      <c r="H33" s="56">
        <f t="shared" si="2"/>
        <v>1</v>
      </c>
      <c r="I33" s="56">
        <f t="shared" si="2"/>
        <v>1</v>
      </c>
      <c r="J33" s="56">
        <f t="shared" si="2"/>
        <v>1</v>
      </c>
      <c r="K33" s="56">
        <f t="shared" si="2"/>
        <v>1</v>
      </c>
      <c r="L33" s="56">
        <f t="shared" si="2"/>
        <v>1</v>
      </c>
      <c r="M33" s="56">
        <f t="shared" si="2"/>
        <v>1</v>
      </c>
      <c r="N33" s="56">
        <f t="shared" si="2"/>
        <v>1</v>
      </c>
      <c r="O33" s="56">
        <f t="shared" si="2"/>
        <v>1</v>
      </c>
      <c r="P33" s="49">
        <f>'Cenove indexy-prepocet'!P44</f>
        <v>7</v>
      </c>
    </row>
    <row r="34" spans="2:16">
      <c r="B34" s="55">
        <v>22</v>
      </c>
      <c r="C34" s="46" t="s">
        <v>14</v>
      </c>
      <c r="D34" s="47"/>
      <c r="E34" s="535"/>
      <c r="F34" s="56">
        <f t="shared" si="2"/>
        <v>1</v>
      </c>
      <c r="G34" s="56">
        <f t="shared" si="2"/>
        <v>1</v>
      </c>
      <c r="H34" s="56">
        <f t="shared" si="2"/>
        <v>1</v>
      </c>
      <c r="I34" s="56">
        <f t="shared" si="2"/>
        <v>1</v>
      </c>
      <c r="J34" s="56">
        <f t="shared" si="2"/>
        <v>1</v>
      </c>
      <c r="K34" s="56">
        <f t="shared" si="2"/>
        <v>1</v>
      </c>
      <c r="L34" s="56">
        <f t="shared" si="2"/>
        <v>1</v>
      </c>
      <c r="M34" s="56">
        <f t="shared" si="2"/>
        <v>1</v>
      </c>
      <c r="N34" s="56">
        <f t="shared" si="2"/>
        <v>1</v>
      </c>
      <c r="O34" s="56">
        <f t="shared" si="2"/>
        <v>1</v>
      </c>
      <c r="P34" s="49">
        <f>'Cenove indexy-prepocet'!P45</f>
        <v>2</v>
      </c>
    </row>
    <row r="35" spans="2:16">
      <c r="B35" s="55">
        <v>23</v>
      </c>
      <c r="C35" s="46" t="s">
        <v>15</v>
      </c>
      <c r="D35" s="47"/>
      <c r="E35" s="535"/>
      <c r="F35" s="56">
        <f t="shared" si="2"/>
        <v>1</v>
      </c>
      <c r="G35" s="56">
        <f t="shared" si="2"/>
        <v>1</v>
      </c>
      <c r="H35" s="56">
        <f t="shared" si="2"/>
        <v>1</v>
      </c>
      <c r="I35" s="56">
        <f t="shared" si="2"/>
        <v>1</v>
      </c>
      <c r="J35" s="56">
        <f t="shared" si="2"/>
        <v>1</v>
      </c>
      <c r="K35" s="56">
        <f t="shared" si="2"/>
        <v>1</v>
      </c>
      <c r="L35" s="56">
        <f t="shared" si="2"/>
        <v>1</v>
      </c>
      <c r="M35" s="56">
        <f t="shared" si="2"/>
        <v>1</v>
      </c>
      <c r="N35" s="56">
        <f t="shared" si="2"/>
        <v>1</v>
      </c>
      <c r="O35" s="56">
        <f t="shared" si="2"/>
        <v>1</v>
      </c>
      <c r="P35" s="49">
        <f>'Cenove indexy-prepocet'!P46</f>
        <v>2</v>
      </c>
    </row>
    <row r="36" spans="2:16">
      <c r="B36" s="55">
        <v>24</v>
      </c>
      <c r="C36" s="46" t="s">
        <v>16</v>
      </c>
      <c r="D36" s="47"/>
      <c r="E36" s="535"/>
      <c r="F36" s="56">
        <f t="shared" si="2"/>
        <v>1</v>
      </c>
      <c r="G36" s="56">
        <f t="shared" si="2"/>
        <v>1</v>
      </c>
      <c r="H36" s="56">
        <f t="shared" si="2"/>
        <v>1</v>
      </c>
      <c r="I36" s="56">
        <f t="shared" si="2"/>
        <v>1</v>
      </c>
      <c r="J36" s="56">
        <f t="shared" si="2"/>
        <v>1</v>
      </c>
      <c r="K36" s="56">
        <f t="shared" si="2"/>
        <v>1</v>
      </c>
      <c r="L36" s="56">
        <f t="shared" si="2"/>
        <v>1</v>
      </c>
      <c r="M36" s="56">
        <f t="shared" si="2"/>
        <v>1</v>
      </c>
      <c r="N36" s="56">
        <f t="shared" si="2"/>
        <v>1</v>
      </c>
      <c r="O36" s="56">
        <f t="shared" si="2"/>
        <v>1</v>
      </c>
      <c r="P36" s="49">
        <f>'Cenove indexy-prepocet'!P47</f>
        <v>2</v>
      </c>
    </row>
    <row r="37" spans="2:16">
      <c r="B37" s="55">
        <v>25</v>
      </c>
      <c r="C37" s="46" t="s">
        <v>17</v>
      </c>
      <c r="D37" s="47"/>
      <c r="E37" s="535"/>
      <c r="F37" s="56">
        <f t="shared" si="2"/>
        <v>1</v>
      </c>
      <c r="G37" s="56">
        <f t="shared" si="2"/>
        <v>1</v>
      </c>
      <c r="H37" s="56">
        <f t="shared" si="2"/>
        <v>1</v>
      </c>
      <c r="I37" s="56">
        <f t="shared" si="2"/>
        <v>1</v>
      </c>
      <c r="J37" s="56">
        <f t="shared" si="2"/>
        <v>1</v>
      </c>
      <c r="K37" s="56">
        <f t="shared" si="2"/>
        <v>1</v>
      </c>
      <c r="L37" s="56">
        <f t="shared" si="2"/>
        <v>1</v>
      </c>
      <c r="M37" s="56">
        <f t="shared" si="2"/>
        <v>1</v>
      </c>
      <c r="N37" s="56">
        <f t="shared" si="2"/>
        <v>1</v>
      </c>
      <c r="O37" s="56">
        <f t="shared" si="2"/>
        <v>1</v>
      </c>
      <c r="P37" s="49">
        <f>'Cenove indexy-prepocet'!P48</f>
        <v>2</v>
      </c>
    </row>
    <row r="38" spans="2:16" ht="12.75" hidden="1" customHeight="1">
      <c r="B38" s="55"/>
      <c r="C38" s="46"/>
      <c r="D38" s="47"/>
      <c r="E38" s="535"/>
      <c r="F38" s="56"/>
      <c r="G38" s="56"/>
      <c r="H38" s="56"/>
      <c r="I38" s="56"/>
      <c r="J38" s="56"/>
      <c r="K38" s="56"/>
      <c r="L38" s="56"/>
      <c r="M38" s="56"/>
      <c r="N38" s="56"/>
      <c r="O38" s="56"/>
    </row>
    <row r="39" spans="2:16">
      <c r="B39" s="55">
        <v>97</v>
      </c>
      <c r="C39" s="46" t="s">
        <v>78</v>
      </c>
      <c r="D39" s="47"/>
      <c r="E39" s="535"/>
      <c r="F39" s="56">
        <f t="shared" ref="F39:O41" si="3">INDEX($F$5:$O$13,$P39,MATCH(F$4,$F$4:$O$4,))</f>
        <v>1</v>
      </c>
      <c r="G39" s="56">
        <f t="shared" si="3"/>
        <v>1</v>
      </c>
      <c r="H39" s="56">
        <f t="shared" si="3"/>
        <v>1</v>
      </c>
      <c r="I39" s="56">
        <f t="shared" si="3"/>
        <v>1</v>
      </c>
      <c r="J39" s="56">
        <f t="shared" si="3"/>
        <v>1</v>
      </c>
      <c r="K39" s="56">
        <f t="shared" si="3"/>
        <v>1</v>
      </c>
      <c r="L39" s="56">
        <f t="shared" si="3"/>
        <v>1</v>
      </c>
      <c r="M39" s="56">
        <f t="shared" si="3"/>
        <v>1</v>
      </c>
      <c r="N39" s="56">
        <f t="shared" si="3"/>
        <v>1</v>
      </c>
      <c r="O39" s="56">
        <f t="shared" si="3"/>
        <v>1</v>
      </c>
      <c r="P39" s="49">
        <f>'Cenove indexy-prepocet'!P49</f>
        <v>2</v>
      </c>
    </row>
    <row r="40" spans="2:16">
      <c r="B40" s="55">
        <v>98</v>
      </c>
      <c r="C40" s="46" t="s">
        <v>41</v>
      </c>
      <c r="D40" s="47"/>
      <c r="E40" s="535"/>
      <c r="F40" s="56">
        <f t="shared" si="3"/>
        <v>1</v>
      </c>
      <c r="G40" s="56">
        <f t="shared" si="3"/>
        <v>1</v>
      </c>
      <c r="H40" s="56">
        <f t="shared" si="3"/>
        <v>1</v>
      </c>
      <c r="I40" s="56">
        <f t="shared" si="3"/>
        <v>1</v>
      </c>
      <c r="J40" s="56">
        <f t="shared" si="3"/>
        <v>1</v>
      </c>
      <c r="K40" s="56">
        <f t="shared" si="3"/>
        <v>1</v>
      </c>
      <c r="L40" s="56">
        <f t="shared" si="3"/>
        <v>1</v>
      </c>
      <c r="M40" s="56">
        <f t="shared" si="3"/>
        <v>1</v>
      </c>
      <c r="N40" s="56">
        <f t="shared" si="3"/>
        <v>1</v>
      </c>
      <c r="O40" s="56">
        <f t="shared" si="3"/>
        <v>1</v>
      </c>
      <c r="P40" s="49">
        <f>'Cenove indexy-prepocet'!P50</f>
        <v>2</v>
      </c>
    </row>
    <row r="41" spans="2:16" hidden="1">
      <c r="B41" s="512">
        <v>99</v>
      </c>
      <c r="C41" s="513" t="s">
        <v>207</v>
      </c>
      <c r="D41" s="514"/>
      <c r="E41" s="514"/>
      <c r="F41" s="515" t="e">
        <f t="shared" si="3"/>
        <v>#N/A</v>
      </c>
      <c r="G41" s="515" t="e">
        <f t="shared" si="3"/>
        <v>#N/A</v>
      </c>
      <c r="H41" s="515" t="e">
        <f t="shared" si="3"/>
        <v>#N/A</v>
      </c>
      <c r="I41" s="515" t="e">
        <f t="shared" si="3"/>
        <v>#N/A</v>
      </c>
      <c r="J41" s="515" t="e">
        <f t="shared" si="3"/>
        <v>#N/A</v>
      </c>
      <c r="K41" s="515" t="e">
        <f t="shared" si="3"/>
        <v>#N/A</v>
      </c>
      <c r="L41" s="515" t="e">
        <f t="shared" si="3"/>
        <v>#N/A</v>
      </c>
      <c r="M41" s="515" t="e">
        <f t="shared" si="3"/>
        <v>#N/A</v>
      </c>
      <c r="N41" s="515" t="e">
        <f t="shared" si="3"/>
        <v>#N/A</v>
      </c>
      <c r="O41" s="515" t="e">
        <f t="shared" si="3"/>
        <v>#N/A</v>
      </c>
      <c r="P41" s="49" t="e">
        <f>'Cenove indexy-prepocet'!P51</f>
        <v>#N/A</v>
      </c>
    </row>
    <row r="42" spans="2:16" ht="12.75" customHeight="1"/>
    <row r="43" spans="2:16">
      <c r="B43" s="10" t="s">
        <v>83</v>
      </c>
    </row>
    <row r="44" spans="2:16" ht="12.75" customHeight="1"/>
    <row r="45" spans="2:16">
      <c r="B45" s="52" t="s">
        <v>32</v>
      </c>
      <c r="C45" s="52" t="s">
        <v>59</v>
      </c>
      <c r="D45" s="53"/>
      <c r="E45" s="20" t="str">
        <f>E4</f>
        <v>Výchozí</v>
      </c>
      <c r="F45" s="21">
        <f>VR</f>
        <v>1</v>
      </c>
      <c r="G45" s="57">
        <f t="shared" ref="G45:O45" si="4">F45+1</f>
        <v>2</v>
      </c>
      <c r="H45" s="57">
        <f t="shared" si="4"/>
        <v>3</v>
      </c>
      <c r="I45" s="57">
        <f t="shared" si="4"/>
        <v>4</v>
      </c>
      <c r="J45" s="57">
        <f t="shared" si="4"/>
        <v>5</v>
      </c>
      <c r="K45" s="57">
        <f t="shared" si="4"/>
        <v>6</v>
      </c>
      <c r="L45" s="57">
        <f t="shared" si="4"/>
        <v>7</v>
      </c>
      <c r="M45" s="57">
        <f t="shared" si="4"/>
        <v>8</v>
      </c>
      <c r="N45" s="57">
        <f t="shared" si="4"/>
        <v>9</v>
      </c>
      <c r="O45" s="57">
        <f t="shared" si="4"/>
        <v>10</v>
      </c>
    </row>
    <row r="46" spans="2:16">
      <c r="B46" s="55" t="s">
        <v>19</v>
      </c>
      <c r="C46" s="46" t="str">
        <f>C18</f>
        <v>Pohonné hmoty a oleje - Nafta</v>
      </c>
      <c r="D46" s="47"/>
      <c r="E46" s="535"/>
      <c r="F46" s="58">
        <f>'Cenova nabidka NAFTA'!$L7*F18</f>
        <v>0</v>
      </c>
      <c r="G46" s="58">
        <f>'Cenova nabidka NAFTA'!$L7*G18</f>
        <v>0</v>
      </c>
      <c r="H46" s="58">
        <f>'Cenova nabidka NAFTA'!$L7*H18</f>
        <v>0</v>
      </c>
      <c r="I46" s="58">
        <f>'Cenova nabidka NAFTA'!$L7*I18</f>
        <v>0</v>
      </c>
      <c r="J46" s="58">
        <f>'Cenova nabidka NAFTA'!$L7*J18</f>
        <v>0</v>
      </c>
      <c r="K46" s="58">
        <f>'Cenova nabidka NAFTA'!$L7*K18</f>
        <v>0</v>
      </c>
      <c r="L46" s="58">
        <f>'Cenova nabidka NAFTA'!$L7*L18</f>
        <v>0</v>
      </c>
      <c r="M46" s="58">
        <f>'Cenova nabidka NAFTA'!$L7*M18</f>
        <v>0</v>
      </c>
      <c r="N46" s="58">
        <f>'Cenova nabidka NAFTA'!$L7*N18</f>
        <v>0</v>
      </c>
      <c r="O46" s="58">
        <f>'Cenova nabidka NAFTA'!$L7*O18</f>
        <v>0</v>
      </c>
    </row>
    <row r="47" spans="2:16">
      <c r="B47" s="55" t="s">
        <v>20</v>
      </c>
      <c r="C47" s="46" t="str">
        <f t="shared" ref="C47:C48" si="5">C19</f>
        <v>Pohonné hmoty a oleje - Alternativní</v>
      </c>
      <c r="D47" s="47"/>
      <c r="E47" s="535"/>
      <c r="F47" s="58">
        <f>'Cenova nabidka NAFTA'!$L8*F19</f>
        <v>0</v>
      </c>
      <c r="G47" s="58">
        <f>'Cenova nabidka NAFTA'!$L8*G19</f>
        <v>0</v>
      </c>
      <c r="H47" s="58">
        <f>'Cenova nabidka NAFTA'!$L8*H19</f>
        <v>0</v>
      </c>
      <c r="I47" s="58">
        <f>'Cenova nabidka NAFTA'!$L8*I19</f>
        <v>0</v>
      </c>
      <c r="J47" s="58">
        <f>'Cenova nabidka NAFTA'!$L8*J19</f>
        <v>0</v>
      </c>
      <c r="K47" s="58">
        <f>'Cenova nabidka NAFTA'!$L8*K19</f>
        <v>0</v>
      </c>
      <c r="L47" s="58">
        <f>'Cenova nabidka NAFTA'!$L8*L19</f>
        <v>0</v>
      </c>
      <c r="M47" s="58">
        <f>'Cenova nabidka NAFTA'!$L8*M19</f>
        <v>0</v>
      </c>
      <c r="N47" s="58">
        <f>'Cenova nabidka NAFTA'!$L8*N19</f>
        <v>0</v>
      </c>
      <c r="O47" s="58">
        <f>'Cenova nabidka NAFTA'!$L8*O19</f>
        <v>0</v>
      </c>
    </row>
    <row r="48" spans="2:16">
      <c r="B48" s="55" t="s">
        <v>21</v>
      </c>
      <c r="C48" s="46" t="str">
        <f t="shared" si="5"/>
        <v>Pohonné hmoty a oleje - Ostatní</v>
      </c>
      <c r="D48" s="47"/>
      <c r="E48" s="535"/>
      <c r="F48" s="58">
        <f>'Cenova nabidka NAFTA'!$L9*F20</f>
        <v>0</v>
      </c>
      <c r="G48" s="58">
        <f>'Cenova nabidka NAFTA'!$L9*G20</f>
        <v>0</v>
      </c>
      <c r="H48" s="58">
        <f>'Cenova nabidka NAFTA'!$L9*H20</f>
        <v>0</v>
      </c>
      <c r="I48" s="58">
        <f>'Cenova nabidka NAFTA'!$L9*I20</f>
        <v>0</v>
      </c>
      <c r="J48" s="58">
        <f>'Cenova nabidka NAFTA'!$L9*J20</f>
        <v>0</v>
      </c>
      <c r="K48" s="58">
        <f>'Cenova nabidka NAFTA'!$L9*K20</f>
        <v>0</v>
      </c>
      <c r="L48" s="58">
        <f>'Cenova nabidka NAFTA'!$L9*L20</f>
        <v>0</v>
      </c>
      <c r="M48" s="58">
        <f>'Cenova nabidka NAFTA'!$L9*M20</f>
        <v>0</v>
      </c>
      <c r="N48" s="58">
        <f>'Cenova nabidka NAFTA'!$L9*N20</f>
        <v>0</v>
      </c>
      <c r="O48" s="58">
        <f>'Cenova nabidka NAFTA'!$L9*O20</f>
        <v>0</v>
      </c>
    </row>
    <row r="49" spans="2:15">
      <c r="B49" s="55">
        <v>12</v>
      </c>
      <c r="C49" s="46" t="s">
        <v>5</v>
      </c>
      <c r="D49" s="47"/>
      <c r="E49" s="535"/>
      <c r="F49" s="58">
        <f>'Cenova nabidka NAFTA'!$L10*F21</f>
        <v>0</v>
      </c>
      <c r="G49" s="58">
        <f>'Cenova nabidka NAFTA'!$L10*G21</f>
        <v>0</v>
      </c>
      <c r="H49" s="58">
        <f>'Cenova nabidka NAFTA'!$L10*H21</f>
        <v>0</v>
      </c>
      <c r="I49" s="58">
        <f>'Cenova nabidka NAFTA'!$L10*I21</f>
        <v>0</v>
      </c>
      <c r="J49" s="58">
        <f>'Cenova nabidka NAFTA'!$L10*J21</f>
        <v>0</v>
      </c>
      <c r="K49" s="58">
        <f>'Cenova nabidka NAFTA'!$L10*K21</f>
        <v>0</v>
      </c>
      <c r="L49" s="58">
        <f>'Cenova nabidka NAFTA'!$L10*L21</f>
        <v>0</v>
      </c>
      <c r="M49" s="58">
        <f>'Cenova nabidka NAFTA'!$L10*M21</f>
        <v>0</v>
      </c>
      <c r="N49" s="58">
        <f>'Cenova nabidka NAFTA'!$L10*N21</f>
        <v>0</v>
      </c>
      <c r="O49" s="58">
        <f>'Cenova nabidka NAFTA'!$L10*O21</f>
        <v>0</v>
      </c>
    </row>
    <row r="50" spans="2:15">
      <c r="B50" s="55">
        <v>13</v>
      </c>
      <c r="C50" s="46" t="s">
        <v>6</v>
      </c>
      <c r="D50" s="47"/>
      <c r="E50" s="535"/>
      <c r="F50" s="58">
        <f>'Cenova nabidka NAFTA'!$L11*F22</f>
        <v>0</v>
      </c>
      <c r="G50" s="58">
        <f>'Cenova nabidka NAFTA'!$L11*G22</f>
        <v>0</v>
      </c>
      <c r="H50" s="58">
        <f>'Cenova nabidka NAFTA'!$L11*H22</f>
        <v>0</v>
      </c>
      <c r="I50" s="58">
        <f>'Cenova nabidka NAFTA'!$L11*I22</f>
        <v>0</v>
      </c>
      <c r="J50" s="58">
        <f>'Cenova nabidka NAFTA'!$L11*J22</f>
        <v>0</v>
      </c>
      <c r="K50" s="58">
        <f>'Cenova nabidka NAFTA'!$L11*K22</f>
        <v>0</v>
      </c>
      <c r="L50" s="58">
        <f>'Cenova nabidka NAFTA'!$L11*L22</f>
        <v>0</v>
      </c>
      <c r="M50" s="58">
        <f>'Cenova nabidka NAFTA'!$L11*M22</f>
        <v>0</v>
      </c>
      <c r="N50" s="58">
        <f>'Cenova nabidka NAFTA'!$L11*N22</f>
        <v>0</v>
      </c>
      <c r="O50" s="58">
        <f>'Cenova nabidka NAFTA'!$L11*O22</f>
        <v>0</v>
      </c>
    </row>
    <row r="51" spans="2:15">
      <c r="B51" s="55" t="s">
        <v>25</v>
      </c>
      <c r="C51" s="46" t="s">
        <v>53</v>
      </c>
      <c r="D51" s="47"/>
      <c r="E51" s="535"/>
      <c r="F51" s="58">
        <f>'Cenova nabidka NAFTA'!$L12*F23</f>
        <v>0</v>
      </c>
      <c r="G51" s="58">
        <f>'Cenova nabidka NAFTA'!$L12*G23</f>
        <v>0</v>
      </c>
      <c r="H51" s="58">
        <f>'Cenova nabidka NAFTA'!$L12*H23</f>
        <v>0</v>
      </c>
      <c r="I51" s="58">
        <f>'Cenova nabidka NAFTA'!$L12*I23</f>
        <v>0</v>
      </c>
      <c r="J51" s="58">
        <f>'Cenova nabidka NAFTA'!$L12*J23</f>
        <v>0</v>
      </c>
      <c r="K51" s="58">
        <f>'Cenova nabidka NAFTA'!$L12*K23</f>
        <v>0</v>
      </c>
      <c r="L51" s="58">
        <f>'Cenova nabidka NAFTA'!$L12*L23</f>
        <v>0</v>
      </c>
      <c r="M51" s="58">
        <f>'Cenova nabidka NAFTA'!$L12*M23</f>
        <v>0</v>
      </c>
      <c r="N51" s="58">
        <f>'Cenova nabidka NAFTA'!$L12*N23</f>
        <v>0</v>
      </c>
      <c r="O51" s="58">
        <f>'Cenova nabidka NAFTA'!$L12*O23</f>
        <v>0</v>
      </c>
    </row>
    <row r="52" spans="2:15">
      <c r="B52" s="55" t="s">
        <v>26</v>
      </c>
      <c r="C52" s="46" t="s">
        <v>54</v>
      </c>
      <c r="D52" s="47"/>
      <c r="E52" s="535"/>
      <c r="F52" s="58">
        <f>'Cenova nabidka NAFTA'!$L13*F24</f>
        <v>0</v>
      </c>
      <c r="G52" s="58">
        <f>'Cenova nabidka NAFTA'!$L13*G24</f>
        <v>0</v>
      </c>
      <c r="H52" s="58">
        <f>'Cenova nabidka NAFTA'!$L13*H24</f>
        <v>0</v>
      </c>
      <c r="I52" s="58">
        <f>'Cenova nabidka NAFTA'!$L13*I24</f>
        <v>0</v>
      </c>
      <c r="J52" s="58">
        <f>'Cenova nabidka NAFTA'!$L13*J24</f>
        <v>0</v>
      </c>
      <c r="K52" s="58">
        <f>'Cenova nabidka NAFTA'!$L13*K24</f>
        <v>0</v>
      </c>
      <c r="L52" s="58">
        <f>'Cenova nabidka NAFTA'!$L13*L24</f>
        <v>0</v>
      </c>
      <c r="M52" s="58">
        <f>'Cenova nabidka NAFTA'!$L13*M24</f>
        <v>0</v>
      </c>
      <c r="N52" s="58">
        <f>'Cenova nabidka NAFTA'!$L13*N24</f>
        <v>0</v>
      </c>
      <c r="O52" s="58">
        <f>'Cenova nabidka NAFTA'!$L13*O24</f>
        <v>0</v>
      </c>
    </row>
    <row r="53" spans="2:15">
      <c r="B53" s="55">
        <v>15</v>
      </c>
      <c r="C53" s="46" t="s">
        <v>39</v>
      </c>
      <c r="D53" s="47"/>
      <c r="E53" s="535"/>
      <c r="F53" s="58">
        <f>'Cenova nabidka NAFTA'!$L14*F25</f>
        <v>0</v>
      </c>
      <c r="G53" s="58">
        <f>'Cenova nabidka NAFTA'!$L14*G25</f>
        <v>0</v>
      </c>
      <c r="H53" s="58">
        <f>'Cenova nabidka NAFTA'!$L14*H25</f>
        <v>0</v>
      </c>
      <c r="I53" s="58">
        <f>'Cenova nabidka NAFTA'!$L14*I25</f>
        <v>0</v>
      </c>
      <c r="J53" s="58">
        <f>'Cenova nabidka NAFTA'!$L14*J25</f>
        <v>0</v>
      </c>
      <c r="K53" s="58">
        <f>'Cenova nabidka NAFTA'!$L14*K25</f>
        <v>0</v>
      </c>
      <c r="L53" s="58">
        <f>'Cenova nabidka NAFTA'!$L14*L25</f>
        <v>0</v>
      </c>
      <c r="M53" s="58">
        <f>'Cenova nabidka NAFTA'!$L14*M25</f>
        <v>0</v>
      </c>
      <c r="N53" s="58">
        <f>'Cenova nabidka NAFTA'!$L14*N25</f>
        <v>0</v>
      </c>
      <c r="O53" s="58">
        <f>'Cenova nabidka NAFTA'!$L14*O25</f>
        <v>0</v>
      </c>
    </row>
    <row r="54" spans="2:15">
      <c r="B54" s="55" t="s">
        <v>27</v>
      </c>
      <c r="C54" s="46" t="s">
        <v>55</v>
      </c>
      <c r="D54" s="47"/>
      <c r="E54" s="535"/>
      <c r="F54" s="58">
        <f>'Cenova nabidka NAFTA'!$L15*F26</f>
        <v>0</v>
      </c>
      <c r="G54" s="58">
        <f>'Cenova nabidka NAFTA'!$L15*G26</f>
        <v>0</v>
      </c>
      <c r="H54" s="58">
        <f>'Cenova nabidka NAFTA'!$L15*H26</f>
        <v>0</v>
      </c>
      <c r="I54" s="58">
        <f>'Cenova nabidka NAFTA'!$L15*I26</f>
        <v>0</v>
      </c>
      <c r="J54" s="58">
        <f>'Cenova nabidka NAFTA'!$L15*J26</f>
        <v>0</v>
      </c>
      <c r="K54" s="58">
        <f>'Cenova nabidka NAFTA'!$L15*K26</f>
        <v>0</v>
      </c>
      <c r="L54" s="58">
        <f>'Cenova nabidka NAFTA'!$L15*L26</f>
        <v>0</v>
      </c>
      <c r="M54" s="58">
        <f>'Cenova nabidka NAFTA'!$L15*M26</f>
        <v>0</v>
      </c>
      <c r="N54" s="58">
        <f>'Cenova nabidka NAFTA'!$L15*N26</f>
        <v>0</v>
      </c>
      <c r="O54" s="58">
        <f>'Cenova nabidka NAFTA'!$L15*O26</f>
        <v>0</v>
      </c>
    </row>
    <row r="55" spans="2:15">
      <c r="B55" s="55" t="s">
        <v>28</v>
      </c>
      <c r="C55" s="46" t="s">
        <v>56</v>
      </c>
      <c r="D55" s="47"/>
      <c r="E55" s="535"/>
      <c r="F55" s="58">
        <f>'Cenova nabidka NAFTA'!$L16*F27</f>
        <v>0</v>
      </c>
      <c r="G55" s="58">
        <f>'Cenova nabidka NAFTA'!$L16*G27</f>
        <v>0</v>
      </c>
      <c r="H55" s="58">
        <f>'Cenova nabidka NAFTA'!$L16*H27</f>
        <v>0</v>
      </c>
      <c r="I55" s="58">
        <f>'Cenova nabidka NAFTA'!$L16*I27</f>
        <v>0</v>
      </c>
      <c r="J55" s="58">
        <f>'Cenova nabidka NAFTA'!$L16*J27</f>
        <v>0</v>
      </c>
      <c r="K55" s="58">
        <f>'Cenova nabidka NAFTA'!$L16*K27</f>
        <v>0</v>
      </c>
      <c r="L55" s="58">
        <f>'Cenova nabidka NAFTA'!$L16*L27</f>
        <v>0</v>
      </c>
      <c r="M55" s="58">
        <f>'Cenova nabidka NAFTA'!$L16*M27</f>
        <v>0</v>
      </c>
      <c r="N55" s="58">
        <f>'Cenova nabidka NAFTA'!$L16*N27</f>
        <v>0</v>
      </c>
      <c r="O55" s="58">
        <f>'Cenova nabidka NAFTA'!$L16*O27</f>
        <v>0</v>
      </c>
    </row>
    <row r="56" spans="2:15">
      <c r="B56" s="55" t="s">
        <v>37</v>
      </c>
      <c r="C56" s="46" t="s">
        <v>57</v>
      </c>
      <c r="D56" s="47"/>
      <c r="E56" s="535"/>
      <c r="F56" s="58">
        <f>'Cenova nabidka NAFTA'!$L17*F28</f>
        <v>0</v>
      </c>
      <c r="G56" s="58">
        <f>'Cenova nabidka NAFTA'!$L17*G28</f>
        <v>0</v>
      </c>
      <c r="H56" s="58">
        <f>'Cenova nabidka NAFTA'!$L17*H28</f>
        <v>0</v>
      </c>
      <c r="I56" s="58">
        <f>'Cenova nabidka NAFTA'!$L17*I28</f>
        <v>0</v>
      </c>
      <c r="J56" s="58">
        <f>'Cenova nabidka NAFTA'!$L17*J28</f>
        <v>0</v>
      </c>
      <c r="K56" s="58">
        <f>'Cenova nabidka NAFTA'!$L17*K28</f>
        <v>0</v>
      </c>
      <c r="L56" s="58">
        <f>'Cenova nabidka NAFTA'!$L17*L28</f>
        <v>0</v>
      </c>
      <c r="M56" s="58">
        <f>'Cenova nabidka NAFTA'!$L17*M28</f>
        <v>0</v>
      </c>
      <c r="N56" s="58">
        <f>'Cenova nabidka NAFTA'!$L17*N28</f>
        <v>0</v>
      </c>
      <c r="O56" s="58">
        <f>'Cenova nabidka NAFTA'!$L17*O28</f>
        <v>0</v>
      </c>
    </row>
    <row r="57" spans="2:15">
      <c r="B57" s="55" t="s">
        <v>38</v>
      </c>
      <c r="C57" s="46" t="s">
        <v>58</v>
      </c>
      <c r="D57" s="47"/>
      <c r="E57" s="535"/>
      <c r="F57" s="58">
        <f>'Cenova nabidka NAFTA'!$L18*F29</f>
        <v>0</v>
      </c>
      <c r="G57" s="58">
        <f>'Cenova nabidka NAFTA'!$L18*G29</f>
        <v>0</v>
      </c>
      <c r="H57" s="58">
        <f>'Cenova nabidka NAFTA'!$L18*H29</f>
        <v>0</v>
      </c>
      <c r="I57" s="58">
        <f>'Cenova nabidka NAFTA'!$L18*I29</f>
        <v>0</v>
      </c>
      <c r="J57" s="58">
        <f>'Cenova nabidka NAFTA'!$L18*J29</f>
        <v>0</v>
      </c>
      <c r="K57" s="58">
        <f>'Cenova nabidka NAFTA'!$L18*K29</f>
        <v>0</v>
      </c>
      <c r="L57" s="58">
        <f>'Cenova nabidka NAFTA'!$L18*L29</f>
        <v>0</v>
      </c>
      <c r="M57" s="58">
        <f>'Cenova nabidka NAFTA'!$L18*M29</f>
        <v>0</v>
      </c>
      <c r="N57" s="58">
        <f>'Cenova nabidka NAFTA'!$L18*N29</f>
        <v>0</v>
      </c>
      <c r="O57" s="58">
        <f>'Cenova nabidka NAFTA'!$L18*O29</f>
        <v>0</v>
      </c>
    </row>
    <row r="58" spans="2:15">
      <c r="B58" s="55">
        <v>18</v>
      </c>
      <c r="C58" s="46" t="s">
        <v>10</v>
      </c>
      <c r="D58" s="47"/>
      <c r="E58" s="535"/>
      <c r="F58" s="58">
        <f>'Cenova nabidka NAFTA'!$L19*F30</f>
        <v>0</v>
      </c>
      <c r="G58" s="58">
        <f>'Cenova nabidka NAFTA'!$L19*G30</f>
        <v>0</v>
      </c>
      <c r="H58" s="58">
        <f>'Cenova nabidka NAFTA'!$L19*H30</f>
        <v>0</v>
      </c>
      <c r="I58" s="58">
        <f>'Cenova nabidka NAFTA'!$L19*I30</f>
        <v>0</v>
      </c>
      <c r="J58" s="58">
        <f>'Cenova nabidka NAFTA'!$L19*J30</f>
        <v>0</v>
      </c>
      <c r="K58" s="58">
        <f>'Cenova nabidka NAFTA'!$L19*K30</f>
        <v>0</v>
      </c>
      <c r="L58" s="58">
        <f>'Cenova nabidka NAFTA'!$L19*L30</f>
        <v>0</v>
      </c>
      <c r="M58" s="58">
        <f>'Cenova nabidka NAFTA'!$L19*M30</f>
        <v>0</v>
      </c>
      <c r="N58" s="58">
        <f>'Cenova nabidka NAFTA'!$L19*N30</f>
        <v>0</v>
      </c>
      <c r="O58" s="58">
        <f>'Cenova nabidka NAFTA'!$L19*O30</f>
        <v>0</v>
      </c>
    </row>
    <row r="59" spans="2:15">
      <c r="B59" s="55">
        <v>19</v>
      </c>
      <c r="C59" s="46" t="s">
        <v>11</v>
      </c>
      <c r="D59" s="47"/>
      <c r="E59" s="535"/>
      <c r="F59" s="58">
        <f>'Cenova nabidka NAFTA'!$L20*F31</f>
        <v>0</v>
      </c>
      <c r="G59" s="58">
        <f>'Cenova nabidka NAFTA'!$L20*G31</f>
        <v>0</v>
      </c>
      <c r="H59" s="58">
        <f>'Cenova nabidka NAFTA'!$L20*H31</f>
        <v>0</v>
      </c>
      <c r="I59" s="58">
        <f>'Cenova nabidka NAFTA'!$L20*I31</f>
        <v>0</v>
      </c>
      <c r="J59" s="58">
        <f>'Cenova nabidka NAFTA'!$L20*J31</f>
        <v>0</v>
      </c>
      <c r="K59" s="58">
        <f>'Cenova nabidka NAFTA'!$L20*K31</f>
        <v>0</v>
      </c>
      <c r="L59" s="58">
        <f>'Cenova nabidka NAFTA'!$L20*L31</f>
        <v>0</v>
      </c>
      <c r="M59" s="58">
        <f>'Cenova nabidka NAFTA'!$L20*M31</f>
        <v>0</v>
      </c>
      <c r="N59" s="58">
        <f>'Cenova nabidka NAFTA'!$L20*N31</f>
        <v>0</v>
      </c>
      <c r="O59" s="58">
        <f>'Cenova nabidka NAFTA'!$L20*O31</f>
        <v>0</v>
      </c>
    </row>
    <row r="60" spans="2:15">
      <c r="B60" s="55">
        <v>20</v>
      </c>
      <c r="C60" s="46" t="s">
        <v>12</v>
      </c>
      <c r="D60" s="47"/>
      <c r="E60" s="535"/>
      <c r="F60" s="58">
        <f>'Cenova nabidka NAFTA'!$L21*F32</f>
        <v>0</v>
      </c>
      <c r="G60" s="58">
        <f>'Cenova nabidka NAFTA'!$L21*G32</f>
        <v>0</v>
      </c>
      <c r="H60" s="58">
        <f>'Cenova nabidka NAFTA'!$L21*H32</f>
        <v>0</v>
      </c>
      <c r="I60" s="58">
        <f>'Cenova nabidka NAFTA'!$L21*I32</f>
        <v>0</v>
      </c>
      <c r="J60" s="58">
        <f>'Cenova nabidka NAFTA'!$L21*J32</f>
        <v>0</v>
      </c>
      <c r="K60" s="58">
        <f>'Cenova nabidka NAFTA'!$L21*K32</f>
        <v>0</v>
      </c>
      <c r="L60" s="58">
        <f>'Cenova nabidka NAFTA'!$L21*L32</f>
        <v>0</v>
      </c>
      <c r="M60" s="58">
        <f>'Cenova nabidka NAFTA'!$L21*M32</f>
        <v>0</v>
      </c>
      <c r="N60" s="58">
        <f>'Cenova nabidka NAFTA'!$L21*N32</f>
        <v>0</v>
      </c>
      <c r="O60" s="58">
        <f>'Cenova nabidka NAFTA'!$L21*O32</f>
        <v>0</v>
      </c>
    </row>
    <row r="61" spans="2:15">
      <c r="B61" s="55">
        <v>21</v>
      </c>
      <c r="C61" s="46" t="s">
        <v>13</v>
      </c>
      <c r="D61" s="47"/>
      <c r="E61" s="535"/>
      <c r="F61" s="58">
        <f>'Cenova nabidka NAFTA'!$L22*F33</f>
        <v>0</v>
      </c>
      <c r="G61" s="58">
        <f>'Cenova nabidka NAFTA'!$L22*G33</f>
        <v>0</v>
      </c>
      <c r="H61" s="58">
        <f>'Cenova nabidka NAFTA'!$L22*H33</f>
        <v>0</v>
      </c>
      <c r="I61" s="58">
        <f>'Cenova nabidka NAFTA'!$L22*I33</f>
        <v>0</v>
      </c>
      <c r="J61" s="58">
        <f>'Cenova nabidka NAFTA'!$L22*J33</f>
        <v>0</v>
      </c>
      <c r="K61" s="58">
        <f>'Cenova nabidka NAFTA'!$L22*K33</f>
        <v>0</v>
      </c>
      <c r="L61" s="58">
        <f>'Cenova nabidka NAFTA'!$L22*L33</f>
        <v>0</v>
      </c>
      <c r="M61" s="58">
        <f>'Cenova nabidka NAFTA'!$L22*M33</f>
        <v>0</v>
      </c>
      <c r="N61" s="58">
        <f>'Cenova nabidka NAFTA'!$L22*N33</f>
        <v>0</v>
      </c>
      <c r="O61" s="58">
        <f>'Cenova nabidka NAFTA'!$L22*O33</f>
        <v>0</v>
      </c>
    </row>
    <row r="62" spans="2:15">
      <c r="B62" s="55">
        <v>22</v>
      </c>
      <c r="C62" s="46" t="s">
        <v>14</v>
      </c>
      <c r="D62" s="47"/>
      <c r="E62" s="535"/>
      <c r="F62" s="58">
        <f>'Cenova nabidka NAFTA'!$L23*F34</f>
        <v>0</v>
      </c>
      <c r="G62" s="58">
        <f>'Cenova nabidka NAFTA'!$L23*G34</f>
        <v>0</v>
      </c>
      <c r="H62" s="58">
        <f>'Cenova nabidka NAFTA'!$L23*H34</f>
        <v>0</v>
      </c>
      <c r="I62" s="58">
        <f>'Cenova nabidka NAFTA'!$L23*I34</f>
        <v>0</v>
      </c>
      <c r="J62" s="58">
        <f>'Cenova nabidka NAFTA'!$L23*J34</f>
        <v>0</v>
      </c>
      <c r="K62" s="58">
        <f>'Cenova nabidka NAFTA'!$L23*K34</f>
        <v>0</v>
      </c>
      <c r="L62" s="58">
        <f>'Cenova nabidka NAFTA'!$L23*L34</f>
        <v>0</v>
      </c>
      <c r="M62" s="58">
        <f>'Cenova nabidka NAFTA'!$L23*M34</f>
        <v>0</v>
      </c>
      <c r="N62" s="58">
        <f>'Cenova nabidka NAFTA'!$L23*N34</f>
        <v>0</v>
      </c>
      <c r="O62" s="58">
        <f>'Cenova nabidka NAFTA'!$L23*O34</f>
        <v>0</v>
      </c>
    </row>
    <row r="63" spans="2:15">
      <c r="B63" s="55">
        <v>23</v>
      </c>
      <c r="C63" s="46" t="s">
        <v>15</v>
      </c>
      <c r="D63" s="47"/>
      <c r="E63" s="535"/>
      <c r="F63" s="58">
        <f>'Cenova nabidka NAFTA'!$L24*F35</f>
        <v>0</v>
      </c>
      <c r="G63" s="58">
        <f>'Cenova nabidka NAFTA'!$L24*G35</f>
        <v>0</v>
      </c>
      <c r="H63" s="58">
        <f>'Cenova nabidka NAFTA'!$L24*H35</f>
        <v>0</v>
      </c>
      <c r="I63" s="58">
        <f>'Cenova nabidka NAFTA'!$L24*I35</f>
        <v>0</v>
      </c>
      <c r="J63" s="58">
        <f>'Cenova nabidka NAFTA'!$L24*J35</f>
        <v>0</v>
      </c>
      <c r="K63" s="58">
        <f>'Cenova nabidka NAFTA'!$L24*K35</f>
        <v>0</v>
      </c>
      <c r="L63" s="58">
        <f>'Cenova nabidka NAFTA'!$L24*L35</f>
        <v>0</v>
      </c>
      <c r="M63" s="58">
        <f>'Cenova nabidka NAFTA'!$L24*M35</f>
        <v>0</v>
      </c>
      <c r="N63" s="58">
        <f>'Cenova nabidka NAFTA'!$L24*N35</f>
        <v>0</v>
      </c>
      <c r="O63" s="58">
        <f>'Cenova nabidka NAFTA'!$L24*O35</f>
        <v>0</v>
      </c>
    </row>
    <row r="64" spans="2:15">
      <c r="B64" s="55">
        <v>24</v>
      </c>
      <c r="C64" s="46" t="s">
        <v>16</v>
      </c>
      <c r="D64" s="47"/>
      <c r="E64" s="535"/>
      <c r="F64" s="58">
        <f>'Cenova nabidka NAFTA'!$L25*F36</f>
        <v>0</v>
      </c>
      <c r="G64" s="58">
        <f>'Cenova nabidka NAFTA'!$L25*G36</f>
        <v>0</v>
      </c>
      <c r="H64" s="58">
        <f>'Cenova nabidka NAFTA'!$L25*H36</f>
        <v>0</v>
      </c>
      <c r="I64" s="58">
        <f>'Cenova nabidka NAFTA'!$L25*I36</f>
        <v>0</v>
      </c>
      <c r="J64" s="58">
        <f>'Cenova nabidka NAFTA'!$L25*J36</f>
        <v>0</v>
      </c>
      <c r="K64" s="58">
        <f>'Cenova nabidka NAFTA'!$L25*K36</f>
        <v>0</v>
      </c>
      <c r="L64" s="58">
        <f>'Cenova nabidka NAFTA'!$L25*L36</f>
        <v>0</v>
      </c>
      <c r="M64" s="58">
        <f>'Cenova nabidka NAFTA'!$L25*M36</f>
        <v>0</v>
      </c>
      <c r="N64" s="58">
        <f>'Cenova nabidka NAFTA'!$L25*N36</f>
        <v>0</v>
      </c>
      <c r="O64" s="58">
        <f>'Cenova nabidka NAFTA'!$L25*O36</f>
        <v>0</v>
      </c>
    </row>
    <row r="65" spans="2:16">
      <c r="B65" s="55">
        <v>25</v>
      </c>
      <c r="C65" s="46" t="s">
        <v>17</v>
      </c>
      <c r="D65" s="47"/>
      <c r="E65" s="535"/>
      <c r="F65" s="58">
        <f>'Cenova nabidka NAFTA'!$L26*F37</f>
        <v>0</v>
      </c>
      <c r="G65" s="58">
        <f>'Cenova nabidka NAFTA'!$L26*G37</f>
        <v>0</v>
      </c>
      <c r="H65" s="58">
        <f>'Cenova nabidka NAFTA'!$L26*H37</f>
        <v>0</v>
      </c>
      <c r="I65" s="58">
        <f>'Cenova nabidka NAFTA'!$L26*I37</f>
        <v>0</v>
      </c>
      <c r="J65" s="58">
        <f>'Cenova nabidka NAFTA'!$L26*J37</f>
        <v>0</v>
      </c>
      <c r="K65" s="58">
        <f>'Cenova nabidka NAFTA'!$L26*K37</f>
        <v>0</v>
      </c>
      <c r="L65" s="58">
        <f>'Cenova nabidka NAFTA'!$L26*L37</f>
        <v>0</v>
      </c>
      <c r="M65" s="58">
        <f>'Cenova nabidka NAFTA'!$L26*M37</f>
        <v>0</v>
      </c>
      <c r="N65" s="58">
        <f>'Cenova nabidka NAFTA'!$L26*N37</f>
        <v>0</v>
      </c>
      <c r="O65" s="58">
        <f>'Cenova nabidka NAFTA'!$L26*O37</f>
        <v>0</v>
      </c>
    </row>
    <row r="66" spans="2:16">
      <c r="B66" s="66"/>
      <c r="C66" s="46" t="s">
        <v>78</v>
      </c>
      <c r="D66" s="47"/>
      <c r="E66" s="535"/>
      <c r="F66" s="58">
        <f>'Cenova nabidka NAFTA'!$L28*F39</f>
        <v>0</v>
      </c>
      <c r="G66" s="58">
        <f>'Cenova nabidka NAFTA'!$L28*G39</f>
        <v>0</v>
      </c>
      <c r="H66" s="58">
        <f>'Cenova nabidka NAFTA'!$L28*H39</f>
        <v>0</v>
      </c>
      <c r="I66" s="58">
        <f>'Cenova nabidka NAFTA'!$L28*I39</f>
        <v>0</v>
      </c>
      <c r="J66" s="58">
        <f>'Cenova nabidka NAFTA'!$L28*J39</f>
        <v>0</v>
      </c>
      <c r="K66" s="58">
        <f>'Cenova nabidka NAFTA'!$L28*K39</f>
        <v>0</v>
      </c>
      <c r="L66" s="58">
        <f>'Cenova nabidka NAFTA'!$L28*L39</f>
        <v>0</v>
      </c>
      <c r="M66" s="58">
        <f>'Cenova nabidka NAFTA'!$L28*M39</f>
        <v>0</v>
      </c>
      <c r="N66" s="58">
        <f>'Cenova nabidka NAFTA'!$L28*N39</f>
        <v>0</v>
      </c>
      <c r="O66" s="58">
        <f>'Cenova nabidka NAFTA'!$L28*O39</f>
        <v>0</v>
      </c>
    </row>
    <row r="67" spans="2:16">
      <c r="B67" s="67"/>
      <c r="C67" s="46" t="s">
        <v>41</v>
      </c>
      <c r="D67" s="47"/>
      <c r="E67" s="535"/>
      <c r="F67" s="58">
        <f>'Cenova nabidka NAFTA'!$L29*F40</f>
        <v>0</v>
      </c>
      <c r="G67" s="58">
        <f>'Cenova nabidka NAFTA'!$L29*G40</f>
        <v>0</v>
      </c>
      <c r="H67" s="58">
        <f>'Cenova nabidka NAFTA'!$L29*H40</f>
        <v>0</v>
      </c>
      <c r="I67" s="58">
        <f>'Cenova nabidka NAFTA'!$L29*I40</f>
        <v>0</v>
      </c>
      <c r="J67" s="58">
        <f>'Cenova nabidka NAFTA'!$L29*J40</f>
        <v>0</v>
      </c>
      <c r="K67" s="58">
        <f>'Cenova nabidka NAFTA'!$L29*K40</f>
        <v>0</v>
      </c>
      <c r="L67" s="58">
        <f>'Cenova nabidka NAFTA'!$L29*L40</f>
        <v>0</v>
      </c>
      <c r="M67" s="58">
        <f>'Cenova nabidka NAFTA'!$L29*M40</f>
        <v>0</v>
      </c>
      <c r="N67" s="58">
        <f>'Cenova nabidka NAFTA'!$L29*N40</f>
        <v>0</v>
      </c>
      <c r="O67" s="58">
        <f>'Cenova nabidka NAFTA'!$L29*O40</f>
        <v>0</v>
      </c>
    </row>
    <row r="68" spans="2:16" s="10" customFormat="1">
      <c r="B68" s="68"/>
      <c r="C68" s="62" t="s">
        <v>62</v>
      </c>
      <c r="D68" s="63"/>
      <c r="E68" s="536"/>
      <c r="F68" s="64">
        <f t="shared" ref="F68:O68" si="6">SUM(F46:F67)</f>
        <v>0</v>
      </c>
      <c r="G68" s="64">
        <f t="shared" si="6"/>
        <v>0</v>
      </c>
      <c r="H68" s="64">
        <f t="shared" si="6"/>
        <v>0</v>
      </c>
      <c r="I68" s="64">
        <f t="shared" si="6"/>
        <v>0</v>
      </c>
      <c r="J68" s="64">
        <f t="shared" si="6"/>
        <v>0</v>
      </c>
      <c r="K68" s="64">
        <f t="shared" si="6"/>
        <v>0</v>
      </c>
      <c r="L68" s="64">
        <f t="shared" si="6"/>
        <v>0</v>
      </c>
      <c r="M68" s="64">
        <f t="shared" si="6"/>
        <v>0</v>
      </c>
      <c r="N68" s="64">
        <f t="shared" si="6"/>
        <v>0</v>
      </c>
      <c r="O68" s="64">
        <f t="shared" si="6"/>
        <v>0</v>
      </c>
      <c r="P68" s="65"/>
    </row>
    <row r="69" spans="2:16">
      <c r="B69" s="67"/>
      <c r="C69" s="46" t="s">
        <v>60</v>
      </c>
      <c r="D69" s="47"/>
      <c r="E69" s="535"/>
      <c r="F69" s="58">
        <f t="shared" ref="F69:O69" si="7">VV_nafta</f>
        <v>1921677</v>
      </c>
      <c r="G69" s="58">
        <f t="shared" si="7"/>
        <v>1921677</v>
      </c>
      <c r="H69" s="58">
        <f t="shared" si="7"/>
        <v>1921677</v>
      </c>
      <c r="I69" s="58">
        <f t="shared" si="7"/>
        <v>1921677</v>
      </c>
      <c r="J69" s="58">
        <f t="shared" si="7"/>
        <v>1921677</v>
      </c>
      <c r="K69" s="58">
        <f t="shared" si="7"/>
        <v>1921677</v>
      </c>
      <c r="L69" s="58">
        <f t="shared" si="7"/>
        <v>1921677</v>
      </c>
      <c r="M69" s="58">
        <f t="shared" si="7"/>
        <v>1921677</v>
      </c>
      <c r="N69" s="58">
        <f t="shared" si="7"/>
        <v>1921677</v>
      </c>
      <c r="O69" s="58">
        <f t="shared" si="7"/>
        <v>1921677</v>
      </c>
    </row>
    <row r="70" spans="2:16">
      <c r="B70" s="67"/>
      <c r="C70" s="46" t="s">
        <v>60</v>
      </c>
      <c r="D70" s="47"/>
      <c r="E70" s="535"/>
      <c r="F70" s="58" t="e">
        <f>'Cenova nabidka NAFTA'!#REF!</f>
        <v>#REF!</v>
      </c>
      <c r="G70" s="58" t="e">
        <f>'Cenova nabidka NAFTA'!#REF!</f>
        <v>#REF!</v>
      </c>
      <c r="H70" s="58" t="e">
        <f>'Cenova nabidka NAFTA'!#REF!</f>
        <v>#REF!</v>
      </c>
      <c r="I70" s="58" t="e">
        <f>'Cenova nabidka NAFTA'!#REF!</f>
        <v>#REF!</v>
      </c>
      <c r="J70" s="58" t="e">
        <f>'Cenova nabidka NAFTA'!#REF!</f>
        <v>#REF!</v>
      </c>
      <c r="K70" s="58" t="e">
        <f>'Cenova nabidka NAFTA'!#REF!</f>
        <v>#REF!</v>
      </c>
      <c r="L70" s="58" t="e">
        <f>'Cenova nabidka NAFTA'!#REF!</f>
        <v>#REF!</v>
      </c>
      <c r="M70" s="58" t="e">
        <f>'Cenova nabidka NAFTA'!#REF!</f>
        <v>#REF!</v>
      </c>
      <c r="N70" s="58" t="e">
        <f>'Cenova nabidka NAFTA'!#REF!</f>
        <v>#REF!</v>
      </c>
      <c r="O70" s="58" t="e">
        <f>'Cenova nabidka NAFTA'!#REF!</f>
        <v>#REF!</v>
      </c>
    </row>
    <row r="71" spans="2:16">
      <c r="B71" s="67"/>
      <c r="C71" s="46" t="s">
        <v>60</v>
      </c>
      <c r="D71" s="47"/>
      <c r="E71" s="535"/>
      <c r="F71" s="58" t="e">
        <f>'Cenova nabidka NAFTA'!#REF!</f>
        <v>#REF!</v>
      </c>
      <c r="G71" s="58" t="e">
        <f>'Cenova nabidka NAFTA'!#REF!</f>
        <v>#REF!</v>
      </c>
      <c r="H71" s="58" t="e">
        <f>'Cenova nabidka NAFTA'!#REF!</f>
        <v>#REF!</v>
      </c>
      <c r="I71" s="58" t="e">
        <f>'Cenova nabidka NAFTA'!#REF!</f>
        <v>#REF!</v>
      </c>
      <c r="J71" s="58" t="e">
        <f>'Cenova nabidka NAFTA'!#REF!</f>
        <v>#REF!</v>
      </c>
      <c r="K71" s="58" t="e">
        <f>'Cenova nabidka NAFTA'!#REF!</f>
        <v>#REF!</v>
      </c>
      <c r="L71" s="58" t="e">
        <f>'Cenova nabidka NAFTA'!#REF!</f>
        <v>#REF!</v>
      </c>
      <c r="M71" s="58" t="e">
        <f>'Cenova nabidka NAFTA'!#REF!</f>
        <v>#REF!</v>
      </c>
      <c r="N71" s="58" t="e">
        <f>'Cenova nabidka NAFTA'!#REF!</f>
        <v>#REF!</v>
      </c>
      <c r="O71" s="58" t="e">
        <f>'Cenova nabidka NAFTA'!#REF!</f>
        <v>#REF!</v>
      </c>
    </row>
    <row r="72" spans="2:16" ht="12.75" customHeight="1">
      <c r="B72" s="69"/>
      <c r="C72" s="59" t="s">
        <v>61</v>
      </c>
      <c r="D72" s="60"/>
      <c r="E72" s="537"/>
      <c r="F72" s="61">
        <f t="shared" ref="F72:O72" si="8">F68/F69</f>
        <v>0</v>
      </c>
      <c r="G72" s="61">
        <f t="shared" si="8"/>
        <v>0</v>
      </c>
      <c r="H72" s="61">
        <f t="shared" si="8"/>
        <v>0</v>
      </c>
      <c r="I72" s="61">
        <f t="shared" si="8"/>
        <v>0</v>
      </c>
      <c r="J72" s="61">
        <f t="shared" si="8"/>
        <v>0</v>
      </c>
      <c r="K72" s="61">
        <f t="shared" si="8"/>
        <v>0</v>
      </c>
      <c r="L72" s="61">
        <f t="shared" si="8"/>
        <v>0</v>
      </c>
      <c r="M72" s="61">
        <f t="shared" si="8"/>
        <v>0</v>
      </c>
      <c r="N72" s="61">
        <f t="shared" si="8"/>
        <v>0</v>
      </c>
      <c r="O72" s="61">
        <f t="shared" si="8"/>
        <v>0</v>
      </c>
    </row>
    <row r="73" spans="2:16" ht="12.75" customHeight="1"/>
    <row r="74" spans="2:16" ht="12.75" hidden="1" customHeight="1"/>
    <row r="75" spans="2:16" ht="12.75" hidden="1" customHeight="1"/>
  </sheetData>
  <sheetProtection algorithmName="SHA-512" hashValue="86jk2EJLc4TwmRTXCpuFCGEyHnTGW9oXVaAGoOkbH00uVXYTmsv9Ekr9Se3sWvwCMXAOp7jRcd9yNNGwOZDcAg==" saltValue="4FaWDBmFdrxE6GT1ghRFwA==" spinCount="100000" sheet="1" formatRows="0"/>
  <mergeCells count="10">
    <mergeCell ref="B10:D10"/>
    <mergeCell ref="B11:D11"/>
    <mergeCell ref="B12:D12"/>
    <mergeCell ref="B13:D13"/>
    <mergeCell ref="H17:I17"/>
    <mergeCell ref="B5:D5"/>
    <mergeCell ref="B6:D6"/>
    <mergeCell ref="B7:D7"/>
    <mergeCell ref="B8:D8"/>
    <mergeCell ref="B9:D9"/>
  </mergeCells>
  <pageMargins left="0.70866141732283472" right="0.70866141732283472" top="0.78740157480314965" bottom="0.78740157480314965" header="0.31496062992125984" footer="0.31496062992125984"/>
  <pageSetup paperSize="9" scale="94" orientation="landscape" r:id="rId1"/>
  <headerFooter>
    <oddHeader>&amp;F</oddHeader>
    <oddFooter>&amp;A</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List15">
    <pageSetUpPr fitToPage="1"/>
  </sheetPr>
  <dimension ref="A1:N75"/>
  <sheetViews>
    <sheetView zoomScaleNormal="100" zoomScaleSheetLayoutView="100" workbookViewId="0"/>
  </sheetViews>
  <sheetFormatPr defaultColWidth="0" defaultRowHeight="12.75" zeroHeight="1"/>
  <cols>
    <col min="1" max="1" width="4.7109375" customWidth="1"/>
    <col min="2" max="2" width="48.28515625" customWidth="1"/>
    <col min="3" max="13" width="10.7109375" customWidth="1"/>
    <col min="14" max="14" width="4.7109375" style="9" customWidth="1"/>
    <col min="15" max="16384" width="9.140625" style="9" hidden="1"/>
  </cols>
  <sheetData>
    <row r="1" spans="1:14" customFormat="1">
      <c r="A1" s="9"/>
      <c r="B1" s="9"/>
      <c r="C1" s="9"/>
      <c r="D1" s="9"/>
      <c r="E1" s="9"/>
      <c r="F1" s="9"/>
      <c r="G1" s="9"/>
      <c r="H1" s="9"/>
      <c r="I1" s="9"/>
      <c r="J1" s="9"/>
      <c r="K1" s="9"/>
      <c r="L1" s="9"/>
      <c r="M1" s="9"/>
      <c r="N1" s="9"/>
    </row>
    <row r="2" spans="1:14" customFormat="1">
      <c r="A2" s="9"/>
      <c r="B2" s="10" t="s">
        <v>115</v>
      </c>
      <c r="C2" s="9"/>
      <c r="D2" s="9"/>
      <c r="E2" s="9"/>
      <c r="F2" s="9"/>
      <c r="G2" s="9"/>
      <c r="H2" s="9"/>
      <c r="I2" s="9"/>
      <c r="J2" s="9"/>
      <c r="K2" s="9"/>
      <c r="L2" s="9"/>
      <c r="M2" s="9"/>
      <c r="N2" s="9"/>
    </row>
    <row r="3" spans="1:14">
      <c r="A3" s="9"/>
      <c r="B3" s="9"/>
      <c r="C3" s="9"/>
      <c r="D3" s="841" t="s">
        <v>116</v>
      </c>
      <c r="E3" s="841"/>
      <c r="F3" s="841"/>
      <c r="G3" s="841"/>
      <c r="H3" s="841"/>
      <c r="I3" s="841"/>
      <c r="J3" s="841"/>
      <c r="K3" s="841"/>
      <c r="L3" s="841"/>
      <c r="M3" s="841"/>
    </row>
    <row r="4" spans="1:14" ht="13.5" thickBot="1">
      <c r="A4" s="9"/>
      <c r="B4" s="211"/>
      <c r="C4" s="212"/>
      <c r="D4" s="213">
        <f>VR</f>
        <v>1</v>
      </c>
      <c r="E4" s="213">
        <f>D4+1</f>
        <v>2</v>
      </c>
      <c r="F4" s="213">
        <f t="shared" ref="F4:M4" si="0">E4+1</f>
        <v>3</v>
      </c>
      <c r="G4" s="213">
        <f t="shared" si="0"/>
        <v>4</v>
      </c>
      <c r="H4" s="213">
        <f t="shared" si="0"/>
        <v>5</v>
      </c>
      <c r="I4" s="213">
        <f t="shared" si="0"/>
        <v>6</v>
      </c>
      <c r="J4" s="213">
        <f t="shared" si="0"/>
        <v>7</v>
      </c>
      <c r="K4" s="213">
        <f t="shared" si="0"/>
        <v>8</v>
      </c>
      <c r="L4" s="213">
        <f t="shared" si="0"/>
        <v>9</v>
      </c>
      <c r="M4" s="213">
        <f t="shared" si="0"/>
        <v>10</v>
      </c>
    </row>
    <row r="5" spans="1:14" ht="13.5" thickTop="1">
      <c r="A5" s="9"/>
      <c r="B5" s="21" t="s">
        <v>182</v>
      </c>
      <c r="C5" s="21" t="s">
        <v>30</v>
      </c>
      <c r="D5" s="306"/>
      <c r="E5" s="306"/>
      <c r="F5" s="306"/>
      <c r="G5" s="306"/>
      <c r="H5" s="306"/>
      <c r="I5" s="306"/>
      <c r="J5" s="306"/>
      <c r="K5" s="306"/>
      <c r="L5" s="306"/>
      <c r="M5" s="306"/>
    </row>
    <row r="6" spans="1:14">
      <c r="A6" s="9"/>
      <c r="B6" s="21" t="s">
        <v>183</v>
      </c>
      <c r="C6" s="21" t="s">
        <v>36</v>
      </c>
      <c r="D6" s="71">
        <f t="shared" ref="D6:M6" si="1">IF(D5=0,0,(D5/PP-1))</f>
        <v>0</v>
      </c>
      <c r="E6" s="71">
        <f t="shared" si="1"/>
        <v>0</v>
      </c>
      <c r="F6" s="71">
        <f t="shared" si="1"/>
        <v>0</v>
      </c>
      <c r="G6" s="71">
        <f t="shared" si="1"/>
        <v>0</v>
      </c>
      <c r="H6" s="71">
        <f t="shared" si="1"/>
        <v>0</v>
      </c>
      <c r="I6" s="71">
        <f t="shared" si="1"/>
        <v>0</v>
      </c>
      <c r="J6" s="71">
        <f t="shared" si="1"/>
        <v>0</v>
      </c>
      <c r="K6" s="71">
        <f t="shared" si="1"/>
        <v>0</v>
      </c>
      <c r="L6" s="71">
        <f t="shared" si="1"/>
        <v>0</v>
      </c>
      <c r="M6" s="71">
        <f t="shared" si="1"/>
        <v>0</v>
      </c>
    </row>
    <row r="7" spans="1:14">
      <c r="A7" s="9"/>
      <c r="B7" s="208"/>
      <c r="C7" s="208"/>
      <c r="D7" s="209"/>
      <c r="E7" s="209"/>
      <c r="F7" s="209"/>
      <c r="G7" s="209"/>
      <c r="H7" s="209"/>
      <c r="I7" s="209"/>
      <c r="J7" s="209"/>
      <c r="K7" s="209"/>
      <c r="L7" s="209"/>
      <c r="M7" s="209"/>
    </row>
    <row r="8" spans="1:14">
      <c r="A8" s="9"/>
      <c r="B8" s="207" t="s">
        <v>185</v>
      </c>
      <c r="C8" s="207" t="s">
        <v>218</v>
      </c>
      <c r="D8" s="310"/>
      <c r="E8" s="310"/>
      <c r="F8" s="310"/>
      <c r="G8" s="310"/>
      <c r="H8" s="310"/>
      <c r="I8" s="310"/>
      <c r="J8" s="310"/>
      <c r="K8" s="310"/>
      <c r="L8" s="310"/>
      <c r="M8" s="310"/>
    </row>
    <row r="9" spans="1:14">
      <c r="A9" s="9"/>
      <c r="B9" s="21" t="s">
        <v>263</v>
      </c>
      <c r="C9" s="207" t="s">
        <v>218</v>
      </c>
      <c r="D9" s="306"/>
      <c r="E9" s="306"/>
      <c r="F9" s="306"/>
      <c r="G9" s="306"/>
      <c r="H9" s="306"/>
      <c r="I9" s="306"/>
      <c r="J9" s="306"/>
      <c r="K9" s="306"/>
      <c r="L9" s="306"/>
      <c r="M9" s="306"/>
    </row>
    <row r="10" spans="1:14" hidden="1">
      <c r="A10" s="9"/>
      <c r="B10" s="21" t="s">
        <v>260</v>
      </c>
      <c r="C10" s="21"/>
      <c r="D10" s="306"/>
      <c r="E10" s="306"/>
      <c r="F10" s="306"/>
      <c r="G10" s="306"/>
      <c r="H10" s="306"/>
      <c r="I10" s="306"/>
      <c r="J10" s="306"/>
      <c r="K10" s="306"/>
      <c r="L10" s="306"/>
      <c r="M10" s="306"/>
    </row>
    <row r="11" spans="1:14">
      <c r="A11" s="9"/>
      <c r="B11" s="9"/>
      <c r="C11" s="9"/>
      <c r="D11" s="220"/>
      <c r="E11" s="50"/>
      <c r="F11" s="50"/>
      <c r="G11" s="50"/>
      <c r="H11" s="50"/>
      <c r="I11" s="50"/>
      <c r="J11" s="50"/>
      <c r="K11" s="50"/>
      <c r="L11" s="50"/>
      <c r="M11" s="50"/>
    </row>
    <row r="12" spans="1:14">
      <c r="A12" s="9"/>
      <c r="B12" s="10" t="s">
        <v>117</v>
      </c>
      <c r="D12" s="221"/>
      <c r="E12" s="221"/>
      <c r="F12" s="221"/>
      <c r="G12" s="221"/>
      <c r="H12" s="221"/>
      <c r="I12" s="221"/>
      <c r="J12" s="221"/>
      <c r="K12" s="221"/>
      <c r="L12" s="221"/>
      <c r="M12" s="221"/>
    </row>
    <row r="13" spans="1:14">
      <c r="A13" s="9"/>
      <c r="B13" s="9"/>
      <c r="C13" s="9"/>
      <c r="D13" s="9"/>
      <c r="E13" s="9"/>
      <c r="F13" s="9"/>
      <c r="G13" s="9"/>
      <c r="H13" s="9"/>
      <c r="I13" s="9"/>
      <c r="J13" s="9"/>
      <c r="K13" s="9"/>
      <c r="L13" s="9"/>
      <c r="M13" s="9"/>
    </row>
    <row r="14" spans="1:14">
      <c r="A14" s="9"/>
      <c r="B14" s="10" t="s">
        <v>215</v>
      </c>
      <c r="C14" s="9"/>
      <c r="D14" s="841" t="s">
        <v>116</v>
      </c>
      <c r="E14" s="841"/>
      <c r="F14" s="841"/>
      <c r="G14" s="841"/>
      <c r="H14" s="841"/>
      <c r="I14" s="841"/>
      <c r="J14" s="841"/>
      <c r="K14" s="841"/>
      <c r="L14" s="841"/>
      <c r="M14" s="841"/>
    </row>
    <row r="15" spans="1:14" ht="13.5" thickBot="1">
      <c r="A15" s="9"/>
      <c r="B15" s="211"/>
      <c r="C15" s="212"/>
      <c r="D15" s="213">
        <f>VR</f>
        <v>1</v>
      </c>
      <c r="E15" s="213">
        <f>D15+1</f>
        <v>2</v>
      </c>
      <c r="F15" s="213">
        <f t="shared" ref="F15" si="2">E15+1</f>
        <v>3</v>
      </c>
      <c r="G15" s="213">
        <f t="shared" ref="G15" si="3">F15+1</f>
        <v>4</v>
      </c>
      <c r="H15" s="213">
        <f t="shared" ref="H15" si="4">G15+1</f>
        <v>5</v>
      </c>
      <c r="I15" s="213">
        <f t="shared" ref="I15" si="5">H15+1</f>
        <v>6</v>
      </c>
      <c r="J15" s="213">
        <f t="shared" ref="J15" si="6">I15+1</f>
        <v>7</v>
      </c>
      <c r="K15" s="213">
        <f t="shared" ref="K15" si="7">J15+1</f>
        <v>8</v>
      </c>
      <c r="L15" s="213">
        <f t="shared" ref="L15" si="8">K15+1</f>
        <v>9</v>
      </c>
      <c r="M15" s="213">
        <f t="shared" ref="M15" si="9">L15+1</f>
        <v>10</v>
      </c>
    </row>
    <row r="16" spans="1:14" ht="13.5" thickTop="1">
      <c r="A16" s="9"/>
      <c r="B16" s="173" t="s">
        <v>108</v>
      </c>
      <c r="C16" s="21" t="s">
        <v>31</v>
      </c>
      <c r="D16" s="321">
        <f>'Vypocty NAFTA'!E32</f>
        <v>0</v>
      </c>
      <c r="E16" s="321">
        <f>'Vypocty NAFTA'!F32</f>
        <v>0</v>
      </c>
      <c r="F16" s="321">
        <f>'Vypocty NAFTA'!G32</f>
        <v>0</v>
      </c>
      <c r="G16" s="321">
        <f>'Vypocty NAFTA'!H32</f>
        <v>0</v>
      </c>
      <c r="H16" s="321">
        <f>'Vypocty NAFTA'!I32</f>
        <v>0</v>
      </c>
      <c r="I16" s="321">
        <f>'Vypocty NAFTA'!J32</f>
        <v>0</v>
      </c>
      <c r="J16" s="321">
        <f>'Vypocty NAFTA'!K32</f>
        <v>0</v>
      </c>
      <c r="K16" s="321">
        <f>'Vypocty NAFTA'!L32</f>
        <v>0</v>
      </c>
      <c r="L16" s="321">
        <f>'Vypocty NAFTA'!M32</f>
        <v>0</v>
      </c>
      <c r="M16" s="321">
        <f>'Vypocty NAFTA'!N32</f>
        <v>0</v>
      </c>
    </row>
    <row r="17" spans="1:13">
      <c r="A17" s="9"/>
      <c r="B17" s="173" t="s">
        <v>238</v>
      </c>
      <c r="C17" s="21" t="s">
        <v>31</v>
      </c>
      <c r="D17" s="321">
        <f>'Vypocty Alternativni'!E32</f>
        <v>0</v>
      </c>
      <c r="E17" s="321">
        <f>'Vypocty Alternativni'!F32</f>
        <v>0</v>
      </c>
      <c r="F17" s="321">
        <f>'Vypocty Alternativni'!G32</f>
        <v>0</v>
      </c>
      <c r="G17" s="321">
        <f>'Vypocty Alternativni'!H32</f>
        <v>0</v>
      </c>
      <c r="H17" s="321">
        <f>'Vypocty Alternativni'!I32</f>
        <v>0</v>
      </c>
      <c r="I17" s="321">
        <f>'Vypocty Alternativni'!J32</f>
        <v>0</v>
      </c>
      <c r="J17" s="321">
        <f>'Vypocty Alternativni'!K32</f>
        <v>0</v>
      </c>
      <c r="K17" s="321">
        <f>'Vypocty Alternativni'!L32</f>
        <v>0</v>
      </c>
      <c r="L17" s="321">
        <f>'Vypocty Alternativni'!M32</f>
        <v>0</v>
      </c>
      <c r="M17" s="321">
        <f>'Vypocty Alternativni'!N32</f>
        <v>0</v>
      </c>
    </row>
    <row r="18" spans="1:13">
      <c r="A18" s="9"/>
      <c r="B18" s="224" t="s">
        <v>121</v>
      </c>
      <c r="C18" s="225" t="s">
        <v>31</v>
      </c>
      <c r="D18" s="322">
        <f>D16*'Technicke hodnoceni'!D$24+'Beh smlouvy'!D17*'Technicke hodnoceni'!D$25</f>
        <v>0</v>
      </c>
      <c r="E18" s="322">
        <f>E16*'Technicke hodnoceni'!E$24+'Beh smlouvy'!E17*'Technicke hodnoceni'!E$25</f>
        <v>0</v>
      </c>
      <c r="F18" s="322">
        <f>F16*'Technicke hodnoceni'!F$24+'Beh smlouvy'!F17*'Technicke hodnoceni'!F$25</f>
        <v>0</v>
      </c>
      <c r="G18" s="322">
        <f>G16*'Technicke hodnoceni'!G$24+'Beh smlouvy'!G17*'Technicke hodnoceni'!G$25</f>
        <v>0</v>
      </c>
      <c r="H18" s="322">
        <f>H16*'Technicke hodnoceni'!H$24+'Beh smlouvy'!H17*'Technicke hodnoceni'!H$25</f>
        <v>0</v>
      </c>
      <c r="I18" s="322">
        <f>I16*'Technicke hodnoceni'!I$24+'Beh smlouvy'!I17*'Technicke hodnoceni'!I$25</f>
        <v>0</v>
      </c>
      <c r="J18" s="322">
        <f>J16*'Technicke hodnoceni'!J$24+'Beh smlouvy'!J17*'Technicke hodnoceni'!J$25</f>
        <v>0</v>
      </c>
      <c r="K18" s="322">
        <f>K16*'Technicke hodnoceni'!K$24+'Beh smlouvy'!K17*'Technicke hodnoceni'!K$25</f>
        <v>0</v>
      </c>
      <c r="L18" s="322">
        <f>L16*'Technicke hodnoceni'!L$24+'Beh smlouvy'!L17*'Technicke hodnoceni'!L$25</f>
        <v>0</v>
      </c>
      <c r="M18" s="322">
        <f>M16*'Technicke hodnoceni'!M$24+'Beh smlouvy'!M17*'Technicke hodnoceni'!M$25</f>
        <v>0</v>
      </c>
    </row>
    <row r="19" spans="1:13">
      <c r="A19" s="9"/>
      <c r="B19" s="9"/>
      <c r="C19" s="9"/>
      <c r="D19" s="9"/>
      <c r="E19" s="9"/>
      <c r="F19" s="9"/>
      <c r="G19" s="9"/>
      <c r="H19" s="9"/>
      <c r="I19" s="9"/>
      <c r="J19" s="9"/>
      <c r="K19" s="9"/>
      <c r="L19" s="9"/>
      <c r="M19" s="9"/>
    </row>
    <row r="20" spans="1:13">
      <c r="A20" s="9"/>
      <c r="B20" s="10" t="s">
        <v>217</v>
      </c>
      <c r="C20" s="9"/>
      <c r="D20" s="295"/>
      <c r="E20" s="295"/>
      <c r="F20" s="295"/>
      <c r="G20" s="295"/>
      <c r="H20" s="842" t="s">
        <v>116</v>
      </c>
      <c r="I20" s="843"/>
      <c r="J20" s="295"/>
      <c r="K20" s="295"/>
      <c r="L20" s="295"/>
      <c r="M20" s="295"/>
    </row>
    <row r="21" spans="1:13" ht="13.5" thickBot="1">
      <c r="A21" s="9"/>
      <c r="B21" s="211"/>
      <c r="C21" s="212"/>
      <c r="D21" s="213">
        <f>VR</f>
        <v>1</v>
      </c>
      <c r="E21" s="213">
        <f>D21+1</f>
        <v>2</v>
      </c>
      <c r="F21" s="213">
        <f t="shared" ref="F21" si="10">E21+1</f>
        <v>3</v>
      </c>
      <c r="G21" s="213">
        <f t="shared" ref="G21" si="11">F21+1</f>
        <v>4</v>
      </c>
      <c r="H21" s="213">
        <f t="shared" ref="H21" si="12">G21+1</f>
        <v>5</v>
      </c>
      <c r="I21" s="213">
        <f t="shared" ref="I21" si="13">H21+1</f>
        <v>6</v>
      </c>
      <c r="J21" s="213">
        <f t="shared" ref="J21" si="14">I21+1</f>
        <v>7</v>
      </c>
      <c r="K21" s="213">
        <f t="shared" ref="K21" si="15">J21+1</f>
        <v>8</v>
      </c>
      <c r="L21" s="213">
        <f t="shared" ref="L21" si="16">K21+1</f>
        <v>9</v>
      </c>
      <c r="M21" s="213">
        <f t="shared" ref="M21" si="17">L21+1</f>
        <v>10</v>
      </c>
    </row>
    <row r="22" spans="1:13" ht="13.5" thickTop="1">
      <c r="A22" s="9"/>
      <c r="B22" s="173" t="str">
        <f>B16</f>
        <v>Nafta</v>
      </c>
      <c r="C22" s="21" t="s">
        <v>31</v>
      </c>
      <c r="D22" s="321">
        <f>'Vypocty NAFTA'!E62</f>
        <v>0</v>
      </c>
      <c r="E22" s="321">
        <f>'Vypocty NAFTA'!F62</f>
        <v>0</v>
      </c>
      <c r="F22" s="321">
        <f>'Vypocty NAFTA'!G62</f>
        <v>0</v>
      </c>
      <c r="G22" s="321">
        <f>'Vypocty NAFTA'!H62</f>
        <v>0</v>
      </c>
      <c r="H22" s="321">
        <f>'Vypocty NAFTA'!I62</f>
        <v>0</v>
      </c>
      <c r="I22" s="321">
        <f>'Vypocty NAFTA'!J62</f>
        <v>0</v>
      </c>
      <c r="J22" s="321">
        <f>'Vypocty NAFTA'!K62</f>
        <v>0</v>
      </c>
      <c r="K22" s="321">
        <f>'Vypocty NAFTA'!L62</f>
        <v>0</v>
      </c>
      <c r="L22" s="321">
        <f>'Vypocty NAFTA'!M62</f>
        <v>0</v>
      </c>
      <c r="M22" s="321">
        <f>'Vypocty NAFTA'!N62</f>
        <v>0</v>
      </c>
    </row>
    <row r="23" spans="1:13">
      <c r="A23" s="9"/>
      <c r="B23" s="173" t="str">
        <f>B17</f>
        <v>Alternativní</v>
      </c>
      <c r="C23" s="21" t="s">
        <v>31</v>
      </c>
      <c r="D23" s="321">
        <f>'Vypocty Alternativni'!E62</f>
        <v>0</v>
      </c>
      <c r="E23" s="321">
        <f>'Vypocty Alternativni'!F62</f>
        <v>0</v>
      </c>
      <c r="F23" s="321">
        <f>'Vypocty Alternativni'!G62</f>
        <v>0</v>
      </c>
      <c r="G23" s="321">
        <f>'Vypocty Alternativni'!H62</f>
        <v>0</v>
      </c>
      <c r="H23" s="321">
        <f>'Vypocty Alternativni'!I62</f>
        <v>0</v>
      </c>
      <c r="I23" s="321">
        <f>'Vypocty Alternativni'!J62</f>
        <v>0</v>
      </c>
      <c r="J23" s="321">
        <f>'Vypocty Alternativni'!K62</f>
        <v>0</v>
      </c>
      <c r="K23" s="321">
        <f>'Vypocty Alternativni'!L62</f>
        <v>0</v>
      </c>
      <c r="L23" s="321">
        <f>'Vypocty Alternativni'!M62</f>
        <v>0</v>
      </c>
      <c r="M23" s="321">
        <f>'Vypocty Alternativni'!N62</f>
        <v>0</v>
      </c>
    </row>
    <row r="24" spans="1:13">
      <c r="A24" s="9"/>
      <c r="B24" s="224" t="s">
        <v>121</v>
      </c>
      <c r="C24" s="225" t="s">
        <v>31</v>
      </c>
      <c r="D24" s="322">
        <f>D22*'Technicke hodnoceni'!D$24+'Beh smlouvy'!D23*'Technicke hodnoceni'!D$25</f>
        <v>0</v>
      </c>
      <c r="E24" s="322">
        <f>E22*'Technicke hodnoceni'!E$24+'Beh smlouvy'!E23*'Technicke hodnoceni'!E$25</f>
        <v>0</v>
      </c>
      <c r="F24" s="322">
        <f>F22*'Technicke hodnoceni'!F$24+'Beh smlouvy'!F23*'Technicke hodnoceni'!F$25</f>
        <v>0</v>
      </c>
      <c r="G24" s="322">
        <f>G22*'Technicke hodnoceni'!G$24+'Beh smlouvy'!G23*'Technicke hodnoceni'!G$25</f>
        <v>0</v>
      </c>
      <c r="H24" s="322">
        <f>H22*'Technicke hodnoceni'!H$24+'Beh smlouvy'!H23*'Technicke hodnoceni'!H$25</f>
        <v>0</v>
      </c>
      <c r="I24" s="322">
        <f>I22*'Technicke hodnoceni'!I$24+'Beh smlouvy'!I23*'Technicke hodnoceni'!I$25</f>
        <v>0</v>
      </c>
      <c r="J24" s="322">
        <f>J22*'Technicke hodnoceni'!J$24+'Beh smlouvy'!J23*'Technicke hodnoceni'!J$25</f>
        <v>0</v>
      </c>
      <c r="K24" s="322">
        <f>K22*'Technicke hodnoceni'!K$24+'Beh smlouvy'!K23*'Technicke hodnoceni'!K$25</f>
        <v>0</v>
      </c>
      <c r="L24" s="322">
        <f>L22*'Technicke hodnoceni'!L$24+'Beh smlouvy'!L23*'Technicke hodnoceni'!L$25</f>
        <v>0</v>
      </c>
      <c r="M24" s="322">
        <f>M22*'Technicke hodnoceni'!M$24+'Beh smlouvy'!M23*'Technicke hodnoceni'!M$25</f>
        <v>0</v>
      </c>
    </row>
    <row r="25" spans="1:13">
      <c r="A25" s="9"/>
      <c r="B25" s="9"/>
      <c r="C25" s="9"/>
      <c r="D25" s="9"/>
      <c r="E25" s="9"/>
      <c r="F25" s="9"/>
      <c r="G25" s="9"/>
      <c r="H25" s="9"/>
      <c r="I25" s="9"/>
      <c r="J25" s="9"/>
      <c r="K25" s="9"/>
      <c r="L25" s="9"/>
      <c r="M25" s="9"/>
    </row>
    <row r="26" spans="1:13">
      <c r="A26" s="9"/>
      <c r="B26" s="10" t="s">
        <v>184</v>
      </c>
      <c r="C26" s="9"/>
      <c r="D26" s="841" t="s">
        <v>116</v>
      </c>
      <c r="E26" s="841"/>
      <c r="F26" s="841"/>
      <c r="G26" s="841"/>
      <c r="H26" s="841"/>
      <c r="I26" s="841"/>
      <c r="J26" s="841"/>
      <c r="K26" s="841"/>
      <c r="L26" s="841"/>
      <c r="M26" s="841"/>
    </row>
    <row r="27" spans="1:13" ht="13.5" thickBot="1">
      <c r="A27" s="9"/>
      <c r="B27" s="211"/>
      <c r="C27" s="212"/>
      <c r="D27" s="213">
        <f>VR</f>
        <v>1</v>
      </c>
      <c r="E27" s="213">
        <f>D27+1</f>
        <v>2</v>
      </c>
      <c r="F27" s="213">
        <f t="shared" ref="F27" si="18">E27+1</f>
        <v>3</v>
      </c>
      <c r="G27" s="213">
        <f t="shared" ref="G27" si="19">F27+1</f>
        <v>4</v>
      </c>
      <c r="H27" s="213">
        <f t="shared" ref="H27" si="20">G27+1</f>
        <v>5</v>
      </c>
      <c r="I27" s="213">
        <f t="shared" ref="I27" si="21">H27+1</f>
        <v>6</v>
      </c>
      <c r="J27" s="213">
        <f t="shared" ref="J27" si="22">I27+1</f>
        <v>7</v>
      </c>
      <c r="K27" s="213">
        <f t="shared" ref="K27" si="23">J27+1</f>
        <v>8</v>
      </c>
      <c r="L27" s="213">
        <f t="shared" ref="L27" si="24">K27+1</f>
        <v>9</v>
      </c>
      <c r="M27" s="213">
        <f t="shared" ref="M27" si="25">L27+1</f>
        <v>10</v>
      </c>
    </row>
    <row r="28" spans="1:13" ht="13.5" thickTop="1">
      <c r="A28" s="9"/>
      <c r="B28" s="173" t="str">
        <f>B22</f>
        <v>Nafta</v>
      </c>
      <c r="C28" s="21" t="s">
        <v>31</v>
      </c>
      <c r="D28" s="321">
        <f>'Vypocty NAFTA'!E92</f>
        <v>0</v>
      </c>
      <c r="E28" s="321">
        <f>'Vypocty NAFTA'!F92</f>
        <v>0</v>
      </c>
      <c r="F28" s="321">
        <f>'Vypocty NAFTA'!G92</f>
        <v>0</v>
      </c>
      <c r="G28" s="321">
        <f>'Vypocty NAFTA'!H92</f>
        <v>0</v>
      </c>
      <c r="H28" s="321">
        <f>'Vypocty NAFTA'!I92</f>
        <v>0</v>
      </c>
      <c r="I28" s="321">
        <f>'Vypocty NAFTA'!J92</f>
        <v>0</v>
      </c>
      <c r="J28" s="321">
        <f>'Vypocty NAFTA'!K92</f>
        <v>0</v>
      </c>
      <c r="K28" s="321">
        <f>'Vypocty NAFTA'!L92</f>
        <v>0</v>
      </c>
      <c r="L28" s="321">
        <f>'Vypocty NAFTA'!M92</f>
        <v>0</v>
      </c>
      <c r="M28" s="321">
        <f>'Vypocty NAFTA'!N92</f>
        <v>0</v>
      </c>
    </row>
    <row r="29" spans="1:13">
      <c r="A29" s="9"/>
      <c r="B29" s="173" t="str">
        <f>B23</f>
        <v>Alternativní</v>
      </c>
      <c r="C29" s="21" t="s">
        <v>31</v>
      </c>
      <c r="D29" s="321">
        <f>'Vypocty Alternativni'!E92</f>
        <v>0</v>
      </c>
      <c r="E29" s="321">
        <f>'Vypocty Alternativni'!F92</f>
        <v>0</v>
      </c>
      <c r="F29" s="321">
        <f>'Vypocty Alternativni'!G92</f>
        <v>0</v>
      </c>
      <c r="G29" s="321">
        <f>'Vypocty Alternativni'!H92</f>
        <v>0</v>
      </c>
      <c r="H29" s="321">
        <f>'Vypocty Alternativni'!I92</f>
        <v>0</v>
      </c>
      <c r="I29" s="321">
        <f>'Vypocty Alternativni'!J92</f>
        <v>0</v>
      </c>
      <c r="J29" s="321">
        <f>'Vypocty Alternativni'!K92</f>
        <v>0</v>
      </c>
      <c r="K29" s="321">
        <f>'Vypocty Alternativni'!L92</f>
        <v>0</v>
      </c>
      <c r="L29" s="321">
        <f>'Vypocty Alternativni'!M92</f>
        <v>0</v>
      </c>
      <c r="M29" s="321">
        <f>'Vypocty Alternativni'!N92</f>
        <v>0</v>
      </c>
    </row>
    <row r="30" spans="1:13">
      <c r="A30" s="9"/>
      <c r="B30" s="224" t="s">
        <v>121</v>
      </c>
      <c r="C30" s="225" t="s">
        <v>31</v>
      </c>
      <c r="D30" s="322">
        <f>D28*'Technicke hodnoceni'!D$24+'Beh smlouvy'!D29*'Technicke hodnoceni'!D$25</f>
        <v>0</v>
      </c>
      <c r="E30" s="322">
        <f>E28*'Technicke hodnoceni'!E$24+'Beh smlouvy'!E29*'Technicke hodnoceni'!E$25</f>
        <v>0</v>
      </c>
      <c r="F30" s="322">
        <f>F28*'Technicke hodnoceni'!F$24+'Beh smlouvy'!F29*'Technicke hodnoceni'!F$25</f>
        <v>0</v>
      </c>
      <c r="G30" s="322">
        <f>G28*'Technicke hodnoceni'!G$24+'Beh smlouvy'!G29*'Technicke hodnoceni'!G$25</f>
        <v>0</v>
      </c>
      <c r="H30" s="322">
        <f>H28*'Technicke hodnoceni'!H$24+'Beh smlouvy'!H29*'Technicke hodnoceni'!H$25</f>
        <v>0</v>
      </c>
      <c r="I30" s="322">
        <f>I28*'Technicke hodnoceni'!I$24+'Beh smlouvy'!I29*'Technicke hodnoceni'!I$25</f>
        <v>0</v>
      </c>
      <c r="J30" s="322">
        <f>J28*'Technicke hodnoceni'!J$24+'Beh smlouvy'!J29*'Technicke hodnoceni'!J$25</f>
        <v>0</v>
      </c>
      <c r="K30" s="322">
        <f>K28*'Technicke hodnoceni'!K$24+'Beh smlouvy'!K29*'Technicke hodnoceni'!K$25</f>
        <v>0</v>
      </c>
      <c r="L30" s="322">
        <f>L28*'Technicke hodnoceni'!L$24+'Beh smlouvy'!L29*'Technicke hodnoceni'!L$25</f>
        <v>0</v>
      </c>
      <c r="M30" s="322">
        <f>M28*'Technicke hodnoceni'!M$24+'Beh smlouvy'!M29*'Technicke hodnoceni'!M$25</f>
        <v>0</v>
      </c>
    </row>
    <row r="31" spans="1:13">
      <c r="A31" s="9"/>
      <c r="B31" s="9"/>
      <c r="C31" s="9"/>
      <c r="D31" s="9"/>
      <c r="E31" s="9"/>
      <c r="F31" s="9"/>
      <c r="G31" s="9"/>
      <c r="H31" s="9"/>
      <c r="I31" s="9"/>
      <c r="J31" s="9"/>
      <c r="K31" s="9"/>
      <c r="L31" s="9"/>
      <c r="M31" s="9"/>
    </row>
    <row r="32" spans="1:13" hidden="1"/>
    <row r="33" hidden="1"/>
    <row r="34" hidden="1"/>
    <row r="35" hidden="1"/>
    <row r="36" hidden="1"/>
    <row r="37" hidden="1"/>
    <row r="38" hidden="1"/>
    <row r="39" hidden="1"/>
    <row r="40" hidden="1"/>
    <row r="41" hidden="1"/>
    <row r="42" hidden="1"/>
    <row r="43" hidden="1"/>
    <row r="44" hidden="1"/>
    <row r="45" hidden="1"/>
    <row r="46" hidden="1"/>
    <row r="47" hidden="1"/>
    <row r="48" hidden="1"/>
    <row r="49" hidden="1"/>
    <row r="50" hidden="1"/>
    <row r="51" hidden="1"/>
    <row r="52" hidden="1"/>
    <row r="53" hidden="1"/>
    <row r="54" hidden="1"/>
    <row r="55" hidden="1"/>
    <row r="56" hidden="1"/>
    <row r="57" hidden="1"/>
    <row r="58" hidden="1"/>
    <row r="59" hidden="1"/>
    <row r="60" hidden="1"/>
    <row r="61" hidden="1"/>
    <row r="62" hidden="1"/>
    <row r="63" hidden="1"/>
    <row r="64" hidden="1"/>
    <row r="65" hidden="1"/>
    <row r="66" hidden="1"/>
    <row r="67" hidden="1"/>
    <row r="68" hidden="1"/>
    <row r="69" hidden="1"/>
    <row r="70" hidden="1"/>
    <row r="71" hidden="1"/>
    <row r="72" hidden="1"/>
    <row r="73" hidden="1"/>
    <row r="74" hidden="1"/>
    <row r="75" hidden="1"/>
  </sheetData>
  <sheetProtection algorithmName="SHA-512" hashValue="FQjHiwB6yy1C9pWpYw3PqjSvPCLRXglEoo/khNZpJydIh2LAbxUwAq7mUJYLXZztYlwAVQfLZCCvvBxA75DL4Q==" saltValue="qzIafmSWp+BEJEO5saBySQ==" spinCount="100000" sheet="1" formatRows="0"/>
  <mergeCells count="4">
    <mergeCell ref="D3:M3"/>
    <mergeCell ref="D14:M14"/>
    <mergeCell ref="D26:M26"/>
    <mergeCell ref="H20:I20"/>
  </mergeCells>
  <conditionalFormatting sqref="D6:M6">
    <cfRule type="expression" dxfId="3" priority="25">
      <formula>OR(D6&lt;SH,D6&gt;HH)</formula>
    </cfRule>
  </conditionalFormatting>
  <conditionalFormatting sqref="D8:M8">
    <cfRule type="expression" dxfId="2" priority="19">
      <formula>OR(D6&lt;SH,D6&gt;HH)</formula>
    </cfRule>
  </conditionalFormatting>
  <pageMargins left="0.70866141732283472" right="0.70866141732283472" top="0.78740157480314965" bottom="0.78740157480314965" header="0.31496062992125984" footer="0.31496062992125984"/>
  <pageSetup paperSize="9" scale="80" orientation="landscape" r:id="rId1"/>
  <headerFooter>
    <oddHeader>&amp;F</oddHeader>
    <oddFooter>&amp;A</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List16">
    <tabColor theme="4"/>
  </sheetPr>
  <dimension ref="A1:O130"/>
  <sheetViews>
    <sheetView zoomScaleNormal="100" zoomScaleSheetLayoutView="100" workbookViewId="0"/>
  </sheetViews>
  <sheetFormatPr defaultColWidth="0" defaultRowHeight="12.75" customHeight="1" zeroHeight="1" outlineLevelRow="1"/>
  <cols>
    <col min="1" max="1" width="4.7109375" style="9" customWidth="1"/>
    <col min="2" max="2" width="9.140625" style="9" customWidth="1"/>
    <col min="3" max="4" width="24.28515625" style="9" customWidth="1"/>
    <col min="5" max="14" width="9.140625" style="9" customWidth="1"/>
    <col min="15" max="15" width="4.7109375" style="49" customWidth="1"/>
    <col min="16" max="16384" width="9.140625" style="9" hidden="1"/>
  </cols>
  <sheetData>
    <row r="1" spans="2:14" ht="12.75" customHeight="1"/>
    <row r="2" spans="2:14" ht="12.75" customHeight="1">
      <c r="B2" s="10" t="s">
        <v>107</v>
      </c>
      <c r="E2" s="10" t="s">
        <v>98</v>
      </c>
    </row>
    <row r="3" spans="2:14" ht="12.75" customHeight="1"/>
    <row r="4" spans="2:14" ht="12.75" customHeight="1">
      <c r="E4" s="174" t="s">
        <v>116</v>
      </c>
      <c r="F4" s="175"/>
      <c r="G4" s="175"/>
      <c r="H4" s="175"/>
      <c r="I4" s="175"/>
      <c r="J4" s="175"/>
      <c r="K4" s="175"/>
      <c r="L4" s="175"/>
      <c r="M4" s="175"/>
      <c r="N4" s="176"/>
    </row>
    <row r="5" spans="2:14" ht="12.75" customHeight="1">
      <c r="E5" s="21">
        <f>VR</f>
        <v>1</v>
      </c>
      <c r="F5" s="57">
        <f>E5+1</f>
        <v>2</v>
      </c>
      <c r="G5" s="57">
        <f t="shared" ref="G5:N5" si="0">F5+1</f>
        <v>3</v>
      </c>
      <c r="H5" s="57">
        <f t="shared" si="0"/>
        <v>4</v>
      </c>
      <c r="I5" s="57">
        <f t="shared" si="0"/>
        <v>5</v>
      </c>
      <c r="J5" s="57">
        <f t="shared" si="0"/>
        <v>6</v>
      </c>
      <c r="K5" s="57">
        <f t="shared" si="0"/>
        <v>7</v>
      </c>
      <c r="L5" s="57">
        <f t="shared" si="0"/>
        <v>8</v>
      </c>
      <c r="M5" s="57">
        <f t="shared" si="0"/>
        <v>9</v>
      </c>
      <c r="N5" s="57">
        <f t="shared" si="0"/>
        <v>10</v>
      </c>
    </row>
    <row r="6" spans="2:14">
      <c r="B6" s="10" t="str">
        <f>'Beh smlouvy'!B14</f>
        <v>Cena za Vozokm (bez přejezdů)</v>
      </c>
      <c r="D6" s="53"/>
      <c r="E6" s="185"/>
      <c r="F6" s="98"/>
      <c r="G6" s="98"/>
      <c r="H6" s="98"/>
      <c r="I6" s="98"/>
      <c r="J6" s="98"/>
      <c r="K6" s="98"/>
      <c r="L6" s="98"/>
      <c r="M6" s="98"/>
      <c r="N6" s="99"/>
    </row>
    <row r="7" spans="2:14" outlineLevel="1">
      <c r="B7" s="52" t="s">
        <v>32</v>
      </c>
      <c r="C7" s="52" t="s">
        <v>59</v>
      </c>
      <c r="D7" s="53"/>
      <c r="E7" s="83"/>
      <c r="F7" s="177"/>
      <c r="G7" s="177"/>
      <c r="H7" s="177"/>
      <c r="I7" s="177"/>
      <c r="J7" s="177"/>
      <c r="K7" s="177"/>
      <c r="L7" s="177"/>
      <c r="M7" s="177"/>
      <c r="N7" s="186"/>
    </row>
    <row r="8" spans="2:14" outlineLevel="1">
      <c r="B8" s="55" t="s">
        <v>19</v>
      </c>
      <c r="C8" s="46" t="s">
        <v>111</v>
      </c>
      <c r="D8" s="184"/>
      <c r="E8" s="114">
        <f>'NABIDKA DOPRAVCE'!$J11*'Vypocty indexu'!F18*('Cenova nabidka NAFTA'!$F7+IF(OR(E$31&lt;SH,E$31&gt;HH),'Cenova nabidka NAFTA'!$G7*1/(1+E$31)*IF(NaPoVo=0,0,'Beh smlouvy'!D$8/NaPoVo)+IF(NaPoVo=0,0,'Cenova nabidka NAFTA'!$G7*1/(1+E$31)*'NASTAVENI OBJEDNATELE'!$H$19*'Beh smlouvy'!D$9/NaPoVo)+'Cenova nabidka NAFTA'!$H7*1/(1+E$31),'Cenova nabidka NAFTA'!$G7+IF(NaPoVo=0,0,'Cenova nabidka NAFTA'!$G7*'NASTAVENI OBJEDNATELE'!$H$19*'Beh smlouvy'!D$9/NaPoVo)+'Cenova nabidka NAFTA'!$H7))</f>
        <v>0</v>
      </c>
      <c r="F8" s="114">
        <f>'NABIDKA DOPRAVCE'!$J11*'Vypocty indexu'!G18*('Cenova nabidka NAFTA'!$F7+IF(OR(F$31&lt;SH,F$31&gt;HH),'Cenova nabidka NAFTA'!$G7*1/(1+F$31)*IF(NaPoVo=0,0,'Beh smlouvy'!E$8/NaPoVo)+IF(NaPoVo=0,0,'Cenova nabidka NAFTA'!$G7*1/(1+F$31)*'NASTAVENI OBJEDNATELE'!$H$19*'Beh smlouvy'!E$9/NaPoVo)+'Cenova nabidka NAFTA'!$H7*1/(1+F$31),'Cenova nabidka NAFTA'!$G7+IF(NaPoVo=0,0,'Cenova nabidka NAFTA'!$G7*'NASTAVENI OBJEDNATELE'!$H$19*'Beh smlouvy'!E$9/NaPoVo)+'Cenova nabidka NAFTA'!$H7))</f>
        <v>0</v>
      </c>
      <c r="G8" s="114">
        <f>'NABIDKA DOPRAVCE'!$J11*'Vypocty indexu'!H18*('Cenova nabidka NAFTA'!$F7+IF(OR(G$31&lt;SH,G$31&gt;HH),'Cenova nabidka NAFTA'!$G7*1/(1+G$31)*IF(NaPoVo=0,0,'Beh smlouvy'!F$8/NaPoVo)+IF(NaPoVo=0,0,'Cenova nabidka NAFTA'!$G7*1/(1+G$31)*'NASTAVENI OBJEDNATELE'!$H$19*'Beh smlouvy'!F$9/NaPoVo)+'Cenova nabidka NAFTA'!$H7*1/(1+G$31),'Cenova nabidka NAFTA'!$G7+IF(NaPoVo=0,0,'Cenova nabidka NAFTA'!$G7*'NASTAVENI OBJEDNATELE'!$H$19*'Beh smlouvy'!F$9/NaPoVo)+'Cenova nabidka NAFTA'!$H7))</f>
        <v>0</v>
      </c>
      <c r="H8" s="114">
        <f>'NABIDKA DOPRAVCE'!$J11*'Vypocty indexu'!I18*('Cenova nabidka NAFTA'!$F7+IF(OR(H$31&lt;SH,H$31&gt;HH),'Cenova nabidka NAFTA'!$G7*1/(1+H$31)*IF(NaPoVo=0,0,'Beh smlouvy'!G$8/NaPoVo)+IF(NaPoVo=0,0,'Cenova nabidka NAFTA'!$G7*1/(1+H$31)*'NASTAVENI OBJEDNATELE'!$H$19*'Beh smlouvy'!G$9/NaPoVo)+'Cenova nabidka NAFTA'!$H7*1/(1+H$31),'Cenova nabidka NAFTA'!$G7+IF(NaPoVo=0,0,'Cenova nabidka NAFTA'!$G7*'NASTAVENI OBJEDNATELE'!$H$19*'Beh smlouvy'!G$9/NaPoVo)+'Cenova nabidka NAFTA'!$H7))</f>
        <v>0</v>
      </c>
      <c r="I8" s="114">
        <f>'NABIDKA DOPRAVCE'!$J11*'Vypocty indexu'!J18*('Cenova nabidka NAFTA'!$F7+IF(OR(I$31&lt;SH,I$31&gt;HH),'Cenova nabidka NAFTA'!$G7*1/(1+I$31)*IF(NaPoVo=0,0,'Beh smlouvy'!H$8/NaPoVo)+IF(NaPoVo=0,0,'Cenova nabidka NAFTA'!$G7*1/(1+I$31)*'NASTAVENI OBJEDNATELE'!$H$19*'Beh smlouvy'!H$9/NaPoVo)+'Cenova nabidka NAFTA'!$H7*1/(1+I$31),'Cenova nabidka NAFTA'!$G7+IF(NaPoVo=0,0,'Cenova nabidka NAFTA'!$G7*'NASTAVENI OBJEDNATELE'!$H$19*'Beh smlouvy'!H$9/NaPoVo)+'Cenova nabidka NAFTA'!$H7))</f>
        <v>0</v>
      </c>
      <c r="J8" s="114">
        <f>'NABIDKA DOPRAVCE'!$J11*'Vypocty indexu'!K18*('Cenova nabidka NAFTA'!$F7+IF(OR(J$31&lt;SH,J$31&gt;HH),'Cenova nabidka NAFTA'!$G7*1/(1+J$31)*IF(NaPoVo=0,0,'Beh smlouvy'!I$8/NaPoVo)+IF(NaPoVo=0,0,'Cenova nabidka NAFTA'!$G7*1/(1+J$31)*'NASTAVENI OBJEDNATELE'!$H$19*'Beh smlouvy'!I$9/NaPoVo)+'Cenova nabidka NAFTA'!$H7*1/(1+J$31),'Cenova nabidka NAFTA'!$G7+IF(NaPoVo=0,0,'Cenova nabidka NAFTA'!$G7*'NASTAVENI OBJEDNATELE'!$H$19*'Beh smlouvy'!I$9/NaPoVo)+'Cenova nabidka NAFTA'!$H7))</f>
        <v>0</v>
      </c>
      <c r="K8" s="114">
        <f>'NABIDKA DOPRAVCE'!$J11*'Vypocty indexu'!L18*('Cenova nabidka NAFTA'!$F7+IF(OR(K$31&lt;SH,K$31&gt;HH),'Cenova nabidka NAFTA'!$G7*1/(1+K$31)*IF(NaPoVo=0,0,'Beh smlouvy'!J$8/NaPoVo)+IF(NaPoVo=0,0,'Cenova nabidka NAFTA'!$G7*1/(1+K$31)*'NASTAVENI OBJEDNATELE'!$H$19*'Beh smlouvy'!J$9/NaPoVo)+'Cenova nabidka NAFTA'!$H7*1/(1+K$31),'Cenova nabidka NAFTA'!$G7+IF(NaPoVo=0,0,'Cenova nabidka NAFTA'!$G7*'NASTAVENI OBJEDNATELE'!$H$19*'Beh smlouvy'!J$9/NaPoVo)+'Cenova nabidka NAFTA'!$H7))</f>
        <v>0</v>
      </c>
      <c r="L8" s="114">
        <f>'NABIDKA DOPRAVCE'!$J11*'Vypocty indexu'!M18*('Cenova nabidka NAFTA'!$F7+IF(OR(L$31&lt;SH,L$31&gt;HH),'Cenova nabidka NAFTA'!$G7*1/(1+L$31)*IF(NaPoVo=0,0,'Beh smlouvy'!K$8/NaPoVo)+IF(NaPoVo=0,0,'Cenova nabidka NAFTA'!$G7*1/(1+L$31)*'NASTAVENI OBJEDNATELE'!$H$19*'Beh smlouvy'!K$9/NaPoVo)+'Cenova nabidka NAFTA'!$H7*1/(1+L$31),'Cenova nabidka NAFTA'!$G7+IF(NaPoVo=0,0,'Cenova nabidka NAFTA'!$G7*'NASTAVENI OBJEDNATELE'!$H$19*'Beh smlouvy'!K$9/NaPoVo)+'Cenova nabidka NAFTA'!$H7))</f>
        <v>0</v>
      </c>
      <c r="M8" s="114">
        <f>'NABIDKA DOPRAVCE'!$J11*'Vypocty indexu'!N18*('Cenova nabidka NAFTA'!$F7+IF(OR(M$31&lt;SH,M$31&gt;HH),'Cenova nabidka NAFTA'!$G7*1/(1+M$31)*IF(NaPoVo=0,0,'Beh smlouvy'!L$8/NaPoVo)+IF(NaPoVo=0,0,'Cenova nabidka NAFTA'!$G7*1/(1+M$31)*'NASTAVENI OBJEDNATELE'!$H$19*'Beh smlouvy'!L$9/NaPoVo)+'Cenova nabidka NAFTA'!$H7*1/(1+M$31),'Cenova nabidka NAFTA'!$G7+IF(NaPoVo=0,0,'Cenova nabidka NAFTA'!$G7*'NASTAVENI OBJEDNATELE'!$H$19*'Beh smlouvy'!L$9/NaPoVo)+'Cenova nabidka NAFTA'!$H7))</f>
        <v>0</v>
      </c>
      <c r="N8" s="114">
        <f>'NABIDKA DOPRAVCE'!$J11*'Vypocty indexu'!O18*('Cenova nabidka NAFTA'!$F7+IF(OR(N$31&lt;SH,N$31&gt;HH),'Cenova nabidka NAFTA'!$G7*1/(1+N$31)*IF(NaPoVo=0,0,'Beh smlouvy'!M$8/NaPoVo)+IF(NaPoVo=0,0,'Cenova nabidka NAFTA'!$G7*1/(1+N$31)*'NASTAVENI OBJEDNATELE'!$H$19*'Beh smlouvy'!M$9/NaPoVo)+'Cenova nabidka NAFTA'!$H7*1/(1+N$31),'Cenova nabidka NAFTA'!$G7+IF(NaPoVo=0,0,'Cenova nabidka NAFTA'!$G7*'NASTAVENI OBJEDNATELE'!$H$19*'Beh smlouvy'!M$9/NaPoVo)+'Cenova nabidka NAFTA'!$H7))</f>
        <v>0</v>
      </c>
    </row>
    <row r="9" spans="2:14" outlineLevel="1">
      <c r="B9" s="55" t="s">
        <v>20</v>
      </c>
      <c r="C9" s="46" t="s">
        <v>240</v>
      </c>
      <c r="D9" s="184"/>
      <c r="E9" s="114">
        <f>'NABIDKA DOPRAVCE'!$J12*'Vypocty indexu'!F19*('Cenova nabidka NAFTA'!$F8+IF(OR(E$31&lt;SH,E$31&gt;HH),'Cenova nabidka NAFTA'!$G8*1/(1+E$31)*IF(NaPoVo=0,0,'Beh smlouvy'!D$8/NaPoVo)+IF(NaPoVo=0,0,'Cenova nabidka NAFTA'!$G8*1/(1+E$31)*'NASTAVENI OBJEDNATELE'!$H$19*'Beh smlouvy'!D$9/NaPoVo)+'Cenova nabidka NAFTA'!$H8*1/(1+E$31),'Cenova nabidka NAFTA'!$G8+IF(NaPoVo=0,0,'Cenova nabidka NAFTA'!$G8*'NASTAVENI OBJEDNATELE'!$H$19*'Beh smlouvy'!D$9/NaPoVo)+'Cenova nabidka NAFTA'!$H8))</f>
        <v>0</v>
      </c>
      <c r="F9" s="114">
        <f>'NABIDKA DOPRAVCE'!$J12*'Vypocty indexu'!G19*('Cenova nabidka NAFTA'!$F8+IF(OR(F$31&lt;SH,F$31&gt;HH),'Cenova nabidka NAFTA'!$G8*1/(1+F$31)*IF(NaPoVo=0,0,'Beh smlouvy'!E$8/NaPoVo)+IF(NaPoVo=0,0,'Cenova nabidka NAFTA'!$G8*1/(1+F$31)*'NASTAVENI OBJEDNATELE'!$H$19*'Beh smlouvy'!E$9/NaPoVo)+'Cenova nabidka NAFTA'!$H8*1/(1+F$31),'Cenova nabidka NAFTA'!$G8+IF(NaPoVo=0,0,'Cenova nabidka NAFTA'!$G8*'NASTAVENI OBJEDNATELE'!$H$19*'Beh smlouvy'!E$9/NaPoVo)+'Cenova nabidka NAFTA'!$H8))</f>
        <v>0</v>
      </c>
      <c r="G9" s="114">
        <f>'NABIDKA DOPRAVCE'!$J12*'Vypocty indexu'!H19*('Cenova nabidka NAFTA'!$F8+IF(OR(G$31&lt;SH,G$31&gt;HH),'Cenova nabidka NAFTA'!$G8*1/(1+G$31)*IF(NaPoVo=0,0,'Beh smlouvy'!F$8/NaPoVo)+IF(NaPoVo=0,0,'Cenova nabidka NAFTA'!$G8*1/(1+G$31)*'NASTAVENI OBJEDNATELE'!$H$19*'Beh smlouvy'!F$9/NaPoVo)+'Cenova nabidka NAFTA'!$H8*1/(1+G$31),'Cenova nabidka NAFTA'!$G8+IF(NaPoVo=0,0,'Cenova nabidka NAFTA'!$G8*'NASTAVENI OBJEDNATELE'!$H$19*'Beh smlouvy'!F$9/NaPoVo)+'Cenova nabidka NAFTA'!$H8))</f>
        <v>0</v>
      </c>
      <c r="H9" s="114">
        <f>'NABIDKA DOPRAVCE'!$J12*'Vypocty indexu'!I19*('Cenova nabidka NAFTA'!$F8+IF(OR(H$31&lt;SH,H$31&gt;HH),'Cenova nabidka NAFTA'!$G8*1/(1+H$31)*IF(NaPoVo=0,0,'Beh smlouvy'!G$8/NaPoVo)+IF(NaPoVo=0,0,'Cenova nabidka NAFTA'!$G8*1/(1+H$31)*'NASTAVENI OBJEDNATELE'!$H$19*'Beh smlouvy'!G$9/NaPoVo)+'Cenova nabidka NAFTA'!$H8*1/(1+H$31),'Cenova nabidka NAFTA'!$G8+IF(NaPoVo=0,0,'Cenova nabidka NAFTA'!$G8*'NASTAVENI OBJEDNATELE'!$H$19*'Beh smlouvy'!G$9/NaPoVo)+'Cenova nabidka NAFTA'!$H8))</f>
        <v>0</v>
      </c>
      <c r="I9" s="114">
        <f>'NABIDKA DOPRAVCE'!$J12*'Vypocty indexu'!J19*('Cenova nabidka NAFTA'!$F8+IF(OR(I$31&lt;SH,I$31&gt;HH),'Cenova nabidka NAFTA'!$G8*1/(1+I$31)*IF(NaPoVo=0,0,'Beh smlouvy'!H$8/NaPoVo)+IF(NaPoVo=0,0,'Cenova nabidka NAFTA'!$G8*1/(1+I$31)*'NASTAVENI OBJEDNATELE'!$H$19*'Beh smlouvy'!H$9/NaPoVo)+'Cenova nabidka NAFTA'!$H8*1/(1+I$31),'Cenova nabidka NAFTA'!$G8+IF(NaPoVo=0,0,'Cenova nabidka NAFTA'!$G8*'NASTAVENI OBJEDNATELE'!$H$19*'Beh smlouvy'!H$9/NaPoVo)+'Cenova nabidka NAFTA'!$H8))</f>
        <v>0</v>
      </c>
      <c r="J9" s="114">
        <f>'NABIDKA DOPRAVCE'!$J12*'Vypocty indexu'!K19*('Cenova nabidka NAFTA'!$F8+IF(OR(J$31&lt;SH,J$31&gt;HH),'Cenova nabidka NAFTA'!$G8*1/(1+J$31)*IF(NaPoVo=0,0,'Beh smlouvy'!I$8/NaPoVo)+IF(NaPoVo=0,0,'Cenova nabidka NAFTA'!$G8*1/(1+J$31)*'NASTAVENI OBJEDNATELE'!$H$19*'Beh smlouvy'!I$9/NaPoVo)+'Cenova nabidka NAFTA'!$H8*1/(1+J$31),'Cenova nabidka NAFTA'!$G8+IF(NaPoVo=0,0,'Cenova nabidka NAFTA'!$G8*'NASTAVENI OBJEDNATELE'!$H$19*'Beh smlouvy'!I$9/NaPoVo)+'Cenova nabidka NAFTA'!$H8))</f>
        <v>0</v>
      </c>
      <c r="K9" s="114">
        <f>'NABIDKA DOPRAVCE'!$J12*'Vypocty indexu'!L19*('Cenova nabidka NAFTA'!$F8+IF(OR(K$31&lt;SH,K$31&gt;HH),'Cenova nabidka NAFTA'!$G8*1/(1+K$31)*IF(NaPoVo=0,0,'Beh smlouvy'!J$8/NaPoVo)+IF(NaPoVo=0,0,'Cenova nabidka NAFTA'!$G8*1/(1+K$31)*'NASTAVENI OBJEDNATELE'!$H$19*'Beh smlouvy'!J$9/NaPoVo)+'Cenova nabidka NAFTA'!$H8*1/(1+K$31),'Cenova nabidka NAFTA'!$G8+IF(NaPoVo=0,0,'Cenova nabidka NAFTA'!$G8*'NASTAVENI OBJEDNATELE'!$H$19*'Beh smlouvy'!J$9/NaPoVo)+'Cenova nabidka NAFTA'!$H8))</f>
        <v>0</v>
      </c>
      <c r="L9" s="114">
        <f>'NABIDKA DOPRAVCE'!$J12*'Vypocty indexu'!M19*('Cenova nabidka NAFTA'!$F8+IF(OR(L$31&lt;SH,L$31&gt;HH),'Cenova nabidka NAFTA'!$G8*1/(1+L$31)*IF(NaPoVo=0,0,'Beh smlouvy'!K$8/NaPoVo)+IF(NaPoVo=0,0,'Cenova nabidka NAFTA'!$G8*1/(1+L$31)*'NASTAVENI OBJEDNATELE'!$H$19*'Beh smlouvy'!K$9/NaPoVo)+'Cenova nabidka NAFTA'!$H8*1/(1+L$31),'Cenova nabidka NAFTA'!$G8+IF(NaPoVo=0,0,'Cenova nabidka NAFTA'!$G8*'NASTAVENI OBJEDNATELE'!$H$19*'Beh smlouvy'!K$9/NaPoVo)+'Cenova nabidka NAFTA'!$H8))</f>
        <v>0</v>
      </c>
      <c r="M9" s="114">
        <f>'NABIDKA DOPRAVCE'!$J12*'Vypocty indexu'!N19*('Cenova nabidka NAFTA'!$F8+IF(OR(M$31&lt;SH,M$31&gt;HH),'Cenova nabidka NAFTA'!$G8*1/(1+M$31)*IF(NaPoVo=0,0,'Beh smlouvy'!L$8/NaPoVo)+IF(NaPoVo=0,0,'Cenova nabidka NAFTA'!$G8*1/(1+M$31)*'NASTAVENI OBJEDNATELE'!$H$19*'Beh smlouvy'!L$9/NaPoVo)+'Cenova nabidka NAFTA'!$H8*1/(1+M$31),'Cenova nabidka NAFTA'!$G8+IF(NaPoVo=0,0,'Cenova nabidka NAFTA'!$G8*'NASTAVENI OBJEDNATELE'!$H$19*'Beh smlouvy'!L$9/NaPoVo)+'Cenova nabidka NAFTA'!$H8))</f>
        <v>0</v>
      </c>
      <c r="N9" s="114">
        <f>'NABIDKA DOPRAVCE'!$J12*'Vypocty indexu'!O19*('Cenova nabidka NAFTA'!$F8+IF(OR(N$31&lt;SH,N$31&gt;HH),'Cenova nabidka NAFTA'!$G8*1/(1+N$31)*IF(NaPoVo=0,0,'Beh smlouvy'!M$8/NaPoVo)+IF(NaPoVo=0,0,'Cenova nabidka NAFTA'!$G8*1/(1+N$31)*'NASTAVENI OBJEDNATELE'!$H$19*'Beh smlouvy'!M$9/NaPoVo)+'Cenova nabidka NAFTA'!$H8*1/(1+N$31),'Cenova nabidka NAFTA'!$G8+IF(NaPoVo=0,0,'Cenova nabidka NAFTA'!$G8*'NASTAVENI OBJEDNATELE'!$H$19*'Beh smlouvy'!M$9/NaPoVo)+'Cenova nabidka NAFTA'!$H8))</f>
        <v>0</v>
      </c>
    </row>
    <row r="10" spans="2:14" outlineLevel="1">
      <c r="B10" s="55" t="s">
        <v>21</v>
      </c>
      <c r="C10" s="46" t="s">
        <v>112</v>
      </c>
      <c r="D10" s="184"/>
      <c r="E10" s="114">
        <f>'NABIDKA DOPRAVCE'!$J13*'Vypocty indexu'!F20*('Cenova nabidka NAFTA'!$F9+IF(OR(E$31&lt;SH,E$31&gt;HH),'Cenova nabidka NAFTA'!$G9*1/(1+E$31)*IF(NaPoVo=0,0,'Beh smlouvy'!D$8/NaPoVo)+IF(NaPoVo=0,0,'Cenova nabidka NAFTA'!$G9*1/(1+E$31)*'NASTAVENI OBJEDNATELE'!$H$19*'Beh smlouvy'!D$9/NaPoVo)+'Cenova nabidka NAFTA'!$H9*1/(1+E$31),'Cenova nabidka NAFTA'!$G9+IF(NaPoVo=0,0,'Cenova nabidka NAFTA'!$G9*'NASTAVENI OBJEDNATELE'!$H$19*'Beh smlouvy'!D$9/NaPoVo)+'Cenova nabidka NAFTA'!$H9))</f>
        <v>0</v>
      </c>
      <c r="F10" s="114">
        <f>'NABIDKA DOPRAVCE'!$J13*'Vypocty indexu'!G20*('Cenova nabidka NAFTA'!$F9+IF(OR(F$31&lt;SH,F$31&gt;HH),'Cenova nabidka NAFTA'!$G9*1/(1+F$31)*IF(NaPoVo=0,0,'Beh smlouvy'!E$8/NaPoVo)+IF(NaPoVo=0,0,'Cenova nabidka NAFTA'!$G9*1/(1+F$31)*'NASTAVENI OBJEDNATELE'!$H$19*'Beh smlouvy'!E$9/NaPoVo)+'Cenova nabidka NAFTA'!$H9*1/(1+F$31),'Cenova nabidka NAFTA'!$G9+IF(NaPoVo=0,0,'Cenova nabidka NAFTA'!$G9*'NASTAVENI OBJEDNATELE'!$H$19*'Beh smlouvy'!E$9/NaPoVo)+'Cenova nabidka NAFTA'!$H9))</f>
        <v>0</v>
      </c>
      <c r="G10" s="114">
        <f>'NABIDKA DOPRAVCE'!$J13*'Vypocty indexu'!H20*('Cenova nabidka NAFTA'!$F9+IF(OR(G$31&lt;SH,G$31&gt;HH),'Cenova nabidka NAFTA'!$G9*1/(1+G$31)*IF(NaPoVo=0,0,'Beh smlouvy'!F$8/NaPoVo)+IF(NaPoVo=0,0,'Cenova nabidka NAFTA'!$G9*1/(1+G$31)*'NASTAVENI OBJEDNATELE'!$H$19*'Beh smlouvy'!F$9/NaPoVo)+'Cenova nabidka NAFTA'!$H9*1/(1+G$31),'Cenova nabidka NAFTA'!$G9+IF(NaPoVo=0,0,'Cenova nabidka NAFTA'!$G9*'NASTAVENI OBJEDNATELE'!$H$19*'Beh smlouvy'!F$9/NaPoVo)+'Cenova nabidka NAFTA'!$H9))</f>
        <v>0</v>
      </c>
      <c r="H10" s="114">
        <f>'NABIDKA DOPRAVCE'!$J13*'Vypocty indexu'!I20*('Cenova nabidka NAFTA'!$F9+IF(OR(H$31&lt;SH,H$31&gt;HH),'Cenova nabidka NAFTA'!$G9*1/(1+H$31)*IF(NaPoVo=0,0,'Beh smlouvy'!G$8/NaPoVo)+IF(NaPoVo=0,0,'Cenova nabidka NAFTA'!$G9*1/(1+H$31)*'NASTAVENI OBJEDNATELE'!$H$19*'Beh smlouvy'!G$9/NaPoVo)+'Cenova nabidka NAFTA'!$H9*1/(1+H$31),'Cenova nabidka NAFTA'!$G9+IF(NaPoVo=0,0,'Cenova nabidka NAFTA'!$G9*'NASTAVENI OBJEDNATELE'!$H$19*'Beh smlouvy'!G$9/NaPoVo)+'Cenova nabidka NAFTA'!$H9))</f>
        <v>0</v>
      </c>
      <c r="I10" s="114">
        <f>'NABIDKA DOPRAVCE'!$J13*'Vypocty indexu'!J20*('Cenova nabidka NAFTA'!$F9+IF(OR(I$31&lt;SH,I$31&gt;HH),'Cenova nabidka NAFTA'!$G9*1/(1+I$31)*IF(NaPoVo=0,0,'Beh smlouvy'!H$8/NaPoVo)+IF(NaPoVo=0,0,'Cenova nabidka NAFTA'!$G9*1/(1+I$31)*'NASTAVENI OBJEDNATELE'!$H$19*'Beh smlouvy'!H$9/NaPoVo)+'Cenova nabidka NAFTA'!$H9*1/(1+I$31),'Cenova nabidka NAFTA'!$G9+IF(NaPoVo=0,0,'Cenova nabidka NAFTA'!$G9*'NASTAVENI OBJEDNATELE'!$H$19*'Beh smlouvy'!H$9/NaPoVo)+'Cenova nabidka NAFTA'!$H9))</f>
        <v>0</v>
      </c>
      <c r="J10" s="114">
        <f>'NABIDKA DOPRAVCE'!$J13*'Vypocty indexu'!K20*('Cenova nabidka NAFTA'!$F9+IF(OR(J$31&lt;SH,J$31&gt;HH),'Cenova nabidka NAFTA'!$G9*1/(1+J$31)*IF(NaPoVo=0,0,'Beh smlouvy'!I$8/NaPoVo)+IF(NaPoVo=0,0,'Cenova nabidka NAFTA'!$G9*1/(1+J$31)*'NASTAVENI OBJEDNATELE'!$H$19*'Beh smlouvy'!I$9/NaPoVo)+'Cenova nabidka NAFTA'!$H9*1/(1+J$31),'Cenova nabidka NAFTA'!$G9+IF(NaPoVo=0,0,'Cenova nabidka NAFTA'!$G9*'NASTAVENI OBJEDNATELE'!$H$19*'Beh smlouvy'!I$9/NaPoVo)+'Cenova nabidka NAFTA'!$H9))</f>
        <v>0</v>
      </c>
      <c r="K10" s="114">
        <f>'NABIDKA DOPRAVCE'!$J13*'Vypocty indexu'!L20*('Cenova nabidka NAFTA'!$F9+IF(OR(K$31&lt;SH,K$31&gt;HH),'Cenova nabidka NAFTA'!$G9*1/(1+K$31)*IF(NaPoVo=0,0,'Beh smlouvy'!J$8/NaPoVo)+IF(NaPoVo=0,0,'Cenova nabidka NAFTA'!$G9*1/(1+K$31)*'NASTAVENI OBJEDNATELE'!$H$19*'Beh smlouvy'!J$9/NaPoVo)+'Cenova nabidka NAFTA'!$H9*1/(1+K$31),'Cenova nabidka NAFTA'!$G9+IF(NaPoVo=0,0,'Cenova nabidka NAFTA'!$G9*'NASTAVENI OBJEDNATELE'!$H$19*'Beh smlouvy'!J$9/NaPoVo)+'Cenova nabidka NAFTA'!$H9))</f>
        <v>0</v>
      </c>
      <c r="L10" s="114">
        <f>'NABIDKA DOPRAVCE'!$J13*'Vypocty indexu'!M20*('Cenova nabidka NAFTA'!$F9+IF(OR(L$31&lt;SH,L$31&gt;HH),'Cenova nabidka NAFTA'!$G9*1/(1+L$31)*IF(NaPoVo=0,0,'Beh smlouvy'!K$8/NaPoVo)+IF(NaPoVo=0,0,'Cenova nabidka NAFTA'!$G9*1/(1+L$31)*'NASTAVENI OBJEDNATELE'!$H$19*'Beh smlouvy'!K$9/NaPoVo)+'Cenova nabidka NAFTA'!$H9*1/(1+L$31),'Cenova nabidka NAFTA'!$G9+IF(NaPoVo=0,0,'Cenova nabidka NAFTA'!$G9*'NASTAVENI OBJEDNATELE'!$H$19*'Beh smlouvy'!K$9/NaPoVo)+'Cenova nabidka NAFTA'!$H9))</f>
        <v>0</v>
      </c>
      <c r="M10" s="114">
        <f>'NABIDKA DOPRAVCE'!$J13*'Vypocty indexu'!N20*('Cenova nabidka NAFTA'!$F9+IF(OR(M$31&lt;SH,M$31&gt;HH),'Cenova nabidka NAFTA'!$G9*1/(1+M$31)*IF(NaPoVo=0,0,'Beh smlouvy'!L$8/NaPoVo)+IF(NaPoVo=0,0,'Cenova nabidka NAFTA'!$G9*1/(1+M$31)*'NASTAVENI OBJEDNATELE'!$H$19*'Beh smlouvy'!L$9/NaPoVo)+'Cenova nabidka NAFTA'!$H9*1/(1+M$31),'Cenova nabidka NAFTA'!$G9+IF(NaPoVo=0,0,'Cenova nabidka NAFTA'!$G9*'NASTAVENI OBJEDNATELE'!$H$19*'Beh smlouvy'!L$9/NaPoVo)+'Cenova nabidka NAFTA'!$H9))</f>
        <v>0</v>
      </c>
      <c r="N10" s="114">
        <f>'NABIDKA DOPRAVCE'!$J13*'Vypocty indexu'!O20*('Cenova nabidka NAFTA'!$F9+IF(OR(N$31&lt;SH,N$31&gt;HH),'Cenova nabidka NAFTA'!$G9*1/(1+N$31)*IF(NaPoVo=0,0,'Beh smlouvy'!M$8/NaPoVo)+IF(NaPoVo=0,0,'Cenova nabidka NAFTA'!$G9*1/(1+N$31)*'NASTAVENI OBJEDNATELE'!$H$19*'Beh smlouvy'!M$9/NaPoVo)+'Cenova nabidka NAFTA'!$H9*1/(1+N$31),'Cenova nabidka NAFTA'!$G9+IF(NaPoVo=0,0,'Cenova nabidka NAFTA'!$G9*'NASTAVENI OBJEDNATELE'!$H$19*'Beh smlouvy'!M$9/NaPoVo)+'Cenova nabidka NAFTA'!$H9))</f>
        <v>0</v>
      </c>
    </row>
    <row r="11" spans="2:14" outlineLevel="1">
      <c r="B11" s="55">
        <v>12</v>
      </c>
      <c r="C11" s="46" t="s">
        <v>5</v>
      </c>
      <c r="D11" s="184"/>
      <c r="E11" s="114">
        <f>'NABIDKA DOPRAVCE'!$J14*'Vypocty indexu'!F21*('Cenova nabidka NAFTA'!$F10+IF(OR(E$31&lt;SH,E$31&gt;HH),'Cenova nabidka NAFTA'!$G10*1/(1+E$31)*IF(NaPoVo=0,0,'Beh smlouvy'!D$8/NaPoVo)+IF(NaPoVo=0,0,'Cenova nabidka NAFTA'!$G10*1/(1+E$31)*'NASTAVENI OBJEDNATELE'!$H$19*'Beh smlouvy'!D$9/NaPoVo)+'Cenova nabidka NAFTA'!$H10*1/(1+E$31),'Cenova nabidka NAFTA'!$G10+IF(NaPoVo=0,0,'Cenova nabidka NAFTA'!$G10*'NASTAVENI OBJEDNATELE'!$H$19*'Beh smlouvy'!D$9/NaPoVo)+'Cenova nabidka NAFTA'!$H10))</f>
        <v>0</v>
      </c>
      <c r="F11" s="114">
        <f>'NABIDKA DOPRAVCE'!$J14*'Vypocty indexu'!G21*('Cenova nabidka NAFTA'!$F10+IF(OR(F$31&lt;SH,F$31&gt;HH),'Cenova nabidka NAFTA'!$G10*1/(1+F$31)*IF(NaPoVo=0,0,'Beh smlouvy'!E$8/NaPoVo)+IF(NaPoVo=0,0,'Cenova nabidka NAFTA'!$G10*1/(1+F$31)*'NASTAVENI OBJEDNATELE'!$H$19*'Beh smlouvy'!E$9/NaPoVo)+'Cenova nabidka NAFTA'!$H10*1/(1+F$31),'Cenova nabidka NAFTA'!$G10+IF(NaPoVo=0,0,'Cenova nabidka NAFTA'!$G10*'NASTAVENI OBJEDNATELE'!$H$19*'Beh smlouvy'!E$9/NaPoVo)+'Cenova nabidka NAFTA'!$H10))</f>
        <v>0</v>
      </c>
      <c r="G11" s="114">
        <f>'NABIDKA DOPRAVCE'!$J14*'Vypocty indexu'!H21*('Cenova nabidka NAFTA'!$F10+IF(OR(G$31&lt;SH,G$31&gt;HH),'Cenova nabidka NAFTA'!$G10*1/(1+G$31)*IF(NaPoVo=0,0,'Beh smlouvy'!F$8/NaPoVo)+IF(NaPoVo=0,0,'Cenova nabidka NAFTA'!$G10*1/(1+G$31)*'NASTAVENI OBJEDNATELE'!$H$19*'Beh smlouvy'!F$9/NaPoVo)+'Cenova nabidka NAFTA'!$H10*1/(1+G$31),'Cenova nabidka NAFTA'!$G10+IF(NaPoVo=0,0,'Cenova nabidka NAFTA'!$G10*'NASTAVENI OBJEDNATELE'!$H$19*'Beh smlouvy'!F$9/NaPoVo)+'Cenova nabidka NAFTA'!$H10))</f>
        <v>0</v>
      </c>
      <c r="H11" s="114">
        <f>'NABIDKA DOPRAVCE'!$J14*'Vypocty indexu'!I21*('Cenova nabidka NAFTA'!$F10+IF(OR(H$31&lt;SH,H$31&gt;HH),'Cenova nabidka NAFTA'!$G10*1/(1+H$31)*IF(NaPoVo=0,0,'Beh smlouvy'!G$8/NaPoVo)+IF(NaPoVo=0,0,'Cenova nabidka NAFTA'!$G10*1/(1+H$31)*'NASTAVENI OBJEDNATELE'!$H$19*'Beh smlouvy'!G$9/NaPoVo)+'Cenova nabidka NAFTA'!$H10*1/(1+H$31),'Cenova nabidka NAFTA'!$G10+IF(NaPoVo=0,0,'Cenova nabidka NAFTA'!$G10*'NASTAVENI OBJEDNATELE'!$H$19*'Beh smlouvy'!G$9/NaPoVo)+'Cenova nabidka NAFTA'!$H10))</f>
        <v>0</v>
      </c>
      <c r="I11" s="114">
        <f>'NABIDKA DOPRAVCE'!$J14*'Vypocty indexu'!J21*('Cenova nabidka NAFTA'!$F10+IF(OR(I$31&lt;SH,I$31&gt;HH),'Cenova nabidka NAFTA'!$G10*1/(1+I$31)*IF(NaPoVo=0,0,'Beh smlouvy'!H$8/NaPoVo)+IF(NaPoVo=0,0,'Cenova nabidka NAFTA'!$G10*1/(1+I$31)*'NASTAVENI OBJEDNATELE'!$H$19*'Beh smlouvy'!H$9/NaPoVo)+'Cenova nabidka NAFTA'!$H10*1/(1+I$31),'Cenova nabidka NAFTA'!$G10+IF(NaPoVo=0,0,'Cenova nabidka NAFTA'!$G10*'NASTAVENI OBJEDNATELE'!$H$19*'Beh smlouvy'!H$9/NaPoVo)+'Cenova nabidka NAFTA'!$H10))</f>
        <v>0</v>
      </c>
      <c r="J11" s="114">
        <f>'NABIDKA DOPRAVCE'!$J14*'Vypocty indexu'!K21*('Cenova nabidka NAFTA'!$F10+IF(OR(J$31&lt;SH,J$31&gt;HH),'Cenova nabidka NAFTA'!$G10*1/(1+J$31)*IF(NaPoVo=0,0,'Beh smlouvy'!I$8/NaPoVo)+IF(NaPoVo=0,0,'Cenova nabidka NAFTA'!$G10*1/(1+J$31)*'NASTAVENI OBJEDNATELE'!$H$19*'Beh smlouvy'!I$9/NaPoVo)+'Cenova nabidka NAFTA'!$H10*1/(1+J$31),'Cenova nabidka NAFTA'!$G10+IF(NaPoVo=0,0,'Cenova nabidka NAFTA'!$G10*'NASTAVENI OBJEDNATELE'!$H$19*'Beh smlouvy'!I$9/NaPoVo)+'Cenova nabidka NAFTA'!$H10))</f>
        <v>0</v>
      </c>
      <c r="K11" s="114">
        <f>'NABIDKA DOPRAVCE'!$J14*'Vypocty indexu'!L21*('Cenova nabidka NAFTA'!$F10+IF(OR(K$31&lt;SH,K$31&gt;HH),'Cenova nabidka NAFTA'!$G10*1/(1+K$31)*IF(NaPoVo=0,0,'Beh smlouvy'!J$8/NaPoVo)+IF(NaPoVo=0,0,'Cenova nabidka NAFTA'!$G10*1/(1+K$31)*'NASTAVENI OBJEDNATELE'!$H$19*'Beh smlouvy'!J$9/NaPoVo)+'Cenova nabidka NAFTA'!$H10*1/(1+K$31),'Cenova nabidka NAFTA'!$G10+IF(NaPoVo=0,0,'Cenova nabidka NAFTA'!$G10*'NASTAVENI OBJEDNATELE'!$H$19*'Beh smlouvy'!J$9/NaPoVo)+'Cenova nabidka NAFTA'!$H10))</f>
        <v>0</v>
      </c>
      <c r="L11" s="114">
        <f>'NABIDKA DOPRAVCE'!$J14*'Vypocty indexu'!M21*('Cenova nabidka NAFTA'!$F10+IF(OR(L$31&lt;SH,L$31&gt;HH),'Cenova nabidka NAFTA'!$G10*1/(1+L$31)*IF(NaPoVo=0,0,'Beh smlouvy'!K$8/NaPoVo)+IF(NaPoVo=0,0,'Cenova nabidka NAFTA'!$G10*1/(1+L$31)*'NASTAVENI OBJEDNATELE'!$H$19*'Beh smlouvy'!K$9/NaPoVo)+'Cenova nabidka NAFTA'!$H10*1/(1+L$31),'Cenova nabidka NAFTA'!$G10+IF(NaPoVo=0,0,'Cenova nabidka NAFTA'!$G10*'NASTAVENI OBJEDNATELE'!$H$19*'Beh smlouvy'!K$9/NaPoVo)+'Cenova nabidka NAFTA'!$H10))</f>
        <v>0</v>
      </c>
      <c r="M11" s="114">
        <f>'NABIDKA DOPRAVCE'!$J14*'Vypocty indexu'!N21*('Cenova nabidka NAFTA'!$F10+IF(OR(M$31&lt;SH,M$31&gt;HH),'Cenova nabidka NAFTA'!$G10*1/(1+M$31)*IF(NaPoVo=0,0,'Beh smlouvy'!L$8/NaPoVo)+IF(NaPoVo=0,0,'Cenova nabidka NAFTA'!$G10*1/(1+M$31)*'NASTAVENI OBJEDNATELE'!$H$19*'Beh smlouvy'!L$9/NaPoVo)+'Cenova nabidka NAFTA'!$H10*1/(1+M$31),'Cenova nabidka NAFTA'!$G10+IF(NaPoVo=0,0,'Cenova nabidka NAFTA'!$G10*'NASTAVENI OBJEDNATELE'!$H$19*'Beh smlouvy'!L$9/NaPoVo)+'Cenova nabidka NAFTA'!$H10))</f>
        <v>0</v>
      </c>
      <c r="N11" s="114">
        <f>'NABIDKA DOPRAVCE'!$J14*'Vypocty indexu'!O21*('Cenova nabidka NAFTA'!$F10+IF(OR(N$31&lt;SH,N$31&gt;HH),'Cenova nabidka NAFTA'!$G10*1/(1+N$31)*IF(NaPoVo=0,0,'Beh smlouvy'!M$8/NaPoVo)+IF(NaPoVo=0,0,'Cenova nabidka NAFTA'!$G10*1/(1+N$31)*'NASTAVENI OBJEDNATELE'!$H$19*'Beh smlouvy'!M$9/NaPoVo)+'Cenova nabidka NAFTA'!$H10*1/(1+N$31),'Cenova nabidka NAFTA'!$G10+IF(NaPoVo=0,0,'Cenova nabidka NAFTA'!$G10*'NASTAVENI OBJEDNATELE'!$H$19*'Beh smlouvy'!M$9/NaPoVo)+'Cenova nabidka NAFTA'!$H10))</f>
        <v>0</v>
      </c>
    </row>
    <row r="12" spans="2:14" outlineLevel="1">
      <c r="B12" s="55">
        <v>13</v>
      </c>
      <c r="C12" s="46" t="s">
        <v>6</v>
      </c>
      <c r="D12" s="184"/>
      <c r="E12" s="114">
        <f>'NABIDKA DOPRAVCE'!$J15*'Vypocty indexu'!F22*('Cenova nabidka NAFTA'!$F11+IF(OR(E$31&lt;SH,E$31&gt;HH),'Cenova nabidka NAFTA'!$G11*1/(1+E$31)*IF(NaPoVo=0,0,'Beh smlouvy'!D$8/NaPoVo)+IF(NaPoVo=0,0,'Cenova nabidka NAFTA'!$G11*1/(1+E$31)*'NASTAVENI OBJEDNATELE'!$H$19*'Beh smlouvy'!D$9/NaPoVo)+'Cenova nabidka NAFTA'!$H11*1/(1+E$31),'Cenova nabidka NAFTA'!$G11+IF(NaPoVo=0,0,'Cenova nabidka NAFTA'!$G11*'NASTAVENI OBJEDNATELE'!$H$19*'Beh smlouvy'!D$9/NaPoVo)+'Cenova nabidka NAFTA'!$H11))</f>
        <v>0</v>
      </c>
      <c r="F12" s="114">
        <f>'NABIDKA DOPRAVCE'!$J15*'Vypocty indexu'!G22*('Cenova nabidka NAFTA'!$F11+IF(OR(F$31&lt;SH,F$31&gt;HH),'Cenova nabidka NAFTA'!$G11*1/(1+F$31)*IF(NaPoVo=0,0,'Beh smlouvy'!E$8/NaPoVo)+IF(NaPoVo=0,0,'Cenova nabidka NAFTA'!$G11*1/(1+F$31)*'NASTAVENI OBJEDNATELE'!$H$19*'Beh smlouvy'!E$9/NaPoVo)+'Cenova nabidka NAFTA'!$H11*1/(1+F$31),'Cenova nabidka NAFTA'!$G11+IF(NaPoVo=0,0,'Cenova nabidka NAFTA'!$G11*'NASTAVENI OBJEDNATELE'!$H$19*'Beh smlouvy'!E$9/NaPoVo)+'Cenova nabidka NAFTA'!$H11))</f>
        <v>0</v>
      </c>
      <c r="G12" s="114">
        <f>'NABIDKA DOPRAVCE'!$J15*'Vypocty indexu'!H22*('Cenova nabidka NAFTA'!$F11+IF(OR(G$31&lt;SH,G$31&gt;HH),'Cenova nabidka NAFTA'!$G11*1/(1+G$31)*IF(NaPoVo=0,0,'Beh smlouvy'!F$8/NaPoVo)+IF(NaPoVo=0,0,'Cenova nabidka NAFTA'!$G11*1/(1+G$31)*'NASTAVENI OBJEDNATELE'!$H$19*'Beh smlouvy'!F$9/NaPoVo)+'Cenova nabidka NAFTA'!$H11*1/(1+G$31),'Cenova nabidka NAFTA'!$G11+IF(NaPoVo=0,0,'Cenova nabidka NAFTA'!$G11*'NASTAVENI OBJEDNATELE'!$H$19*'Beh smlouvy'!F$9/NaPoVo)+'Cenova nabidka NAFTA'!$H11))</f>
        <v>0</v>
      </c>
      <c r="H12" s="114">
        <f>'NABIDKA DOPRAVCE'!$J15*'Vypocty indexu'!I22*('Cenova nabidka NAFTA'!$F11+IF(OR(H$31&lt;SH,H$31&gt;HH),'Cenova nabidka NAFTA'!$G11*1/(1+H$31)*IF(NaPoVo=0,0,'Beh smlouvy'!G$8/NaPoVo)+IF(NaPoVo=0,0,'Cenova nabidka NAFTA'!$G11*1/(1+H$31)*'NASTAVENI OBJEDNATELE'!$H$19*'Beh smlouvy'!G$9/NaPoVo)+'Cenova nabidka NAFTA'!$H11*1/(1+H$31),'Cenova nabidka NAFTA'!$G11+IF(NaPoVo=0,0,'Cenova nabidka NAFTA'!$G11*'NASTAVENI OBJEDNATELE'!$H$19*'Beh smlouvy'!G$9/NaPoVo)+'Cenova nabidka NAFTA'!$H11))</f>
        <v>0</v>
      </c>
      <c r="I12" s="114">
        <f>'NABIDKA DOPRAVCE'!$J15*'Vypocty indexu'!J22*('Cenova nabidka NAFTA'!$F11+IF(OR(I$31&lt;SH,I$31&gt;HH),'Cenova nabidka NAFTA'!$G11*1/(1+I$31)*IF(NaPoVo=0,0,'Beh smlouvy'!H$8/NaPoVo)+IF(NaPoVo=0,0,'Cenova nabidka NAFTA'!$G11*1/(1+I$31)*'NASTAVENI OBJEDNATELE'!$H$19*'Beh smlouvy'!H$9/NaPoVo)+'Cenova nabidka NAFTA'!$H11*1/(1+I$31),'Cenova nabidka NAFTA'!$G11+IF(NaPoVo=0,0,'Cenova nabidka NAFTA'!$G11*'NASTAVENI OBJEDNATELE'!$H$19*'Beh smlouvy'!H$9/NaPoVo)+'Cenova nabidka NAFTA'!$H11))</f>
        <v>0</v>
      </c>
      <c r="J12" s="114">
        <f>'NABIDKA DOPRAVCE'!$J15*'Vypocty indexu'!K22*('Cenova nabidka NAFTA'!$F11+IF(OR(J$31&lt;SH,J$31&gt;HH),'Cenova nabidka NAFTA'!$G11*1/(1+J$31)*IF(NaPoVo=0,0,'Beh smlouvy'!I$8/NaPoVo)+IF(NaPoVo=0,0,'Cenova nabidka NAFTA'!$G11*1/(1+J$31)*'NASTAVENI OBJEDNATELE'!$H$19*'Beh smlouvy'!I$9/NaPoVo)+'Cenova nabidka NAFTA'!$H11*1/(1+J$31),'Cenova nabidka NAFTA'!$G11+IF(NaPoVo=0,0,'Cenova nabidka NAFTA'!$G11*'NASTAVENI OBJEDNATELE'!$H$19*'Beh smlouvy'!I$9/NaPoVo)+'Cenova nabidka NAFTA'!$H11))</f>
        <v>0</v>
      </c>
      <c r="K12" s="114">
        <f>'NABIDKA DOPRAVCE'!$J15*'Vypocty indexu'!L22*('Cenova nabidka NAFTA'!$F11+IF(OR(K$31&lt;SH,K$31&gt;HH),'Cenova nabidka NAFTA'!$G11*1/(1+K$31)*IF(NaPoVo=0,0,'Beh smlouvy'!J$8/NaPoVo)+IF(NaPoVo=0,0,'Cenova nabidka NAFTA'!$G11*1/(1+K$31)*'NASTAVENI OBJEDNATELE'!$H$19*'Beh smlouvy'!J$9/NaPoVo)+'Cenova nabidka NAFTA'!$H11*1/(1+K$31),'Cenova nabidka NAFTA'!$G11+IF(NaPoVo=0,0,'Cenova nabidka NAFTA'!$G11*'NASTAVENI OBJEDNATELE'!$H$19*'Beh smlouvy'!J$9/NaPoVo)+'Cenova nabidka NAFTA'!$H11))</f>
        <v>0</v>
      </c>
      <c r="L12" s="114">
        <f>'NABIDKA DOPRAVCE'!$J15*'Vypocty indexu'!M22*('Cenova nabidka NAFTA'!$F11+IF(OR(L$31&lt;SH,L$31&gt;HH),'Cenova nabidka NAFTA'!$G11*1/(1+L$31)*IF(NaPoVo=0,0,'Beh smlouvy'!K$8/NaPoVo)+IF(NaPoVo=0,0,'Cenova nabidka NAFTA'!$G11*1/(1+L$31)*'NASTAVENI OBJEDNATELE'!$H$19*'Beh smlouvy'!K$9/NaPoVo)+'Cenova nabidka NAFTA'!$H11*1/(1+L$31),'Cenova nabidka NAFTA'!$G11+IF(NaPoVo=0,0,'Cenova nabidka NAFTA'!$G11*'NASTAVENI OBJEDNATELE'!$H$19*'Beh smlouvy'!K$9/NaPoVo)+'Cenova nabidka NAFTA'!$H11))</f>
        <v>0</v>
      </c>
      <c r="M12" s="114">
        <f>'NABIDKA DOPRAVCE'!$J15*'Vypocty indexu'!N22*('Cenova nabidka NAFTA'!$F11+IF(OR(M$31&lt;SH,M$31&gt;HH),'Cenova nabidka NAFTA'!$G11*1/(1+M$31)*IF(NaPoVo=0,0,'Beh smlouvy'!L$8/NaPoVo)+IF(NaPoVo=0,0,'Cenova nabidka NAFTA'!$G11*1/(1+M$31)*'NASTAVENI OBJEDNATELE'!$H$19*'Beh smlouvy'!L$9/NaPoVo)+'Cenova nabidka NAFTA'!$H11*1/(1+M$31),'Cenova nabidka NAFTA'!$G11+IF(NaPoVo=0,0,'Cenova nabidka NAFTA'!$G11*'NASTAVENI OBJEDNATELE'!$H$19*'Beh smlouvy'!L$9/NaPoVo)+'Cenova nabidka NAFTA'!$H11))</f>
        <v>0</v>
      </c>
      <c r="N12" s="114">
        <f>'NABIDKA DOPRAVCE'!$J15*'Vypocty indexu'!O22*('Cenova nabidka NAFTA'!$F11+IF(OR(N$31&lt;SH,N$31&gt;HH),'Cenova nabidka NAFTA'!$G11*1/(1+N$31)*IF(NaPoVo=0,0,'Beh smlouvy'!M$8/NaPoVo)+IF(NaPoVo=0,0,'Cenova nabidka NAFTA'!$G11*1/(1+N$31)*'NASTAVENI OBJEDNATELE'!$H$19*'Beh smlouvy'!M$9/NaPoVo)+'Cenova nabidka NAFTA'!$H11*1/(1+N$31),'Cenova nabidka NAFTA'!$G11+IF(NaPoVo=0,0,'Cenova nabidka NAFTA'!$G11*'NASTAVENI OBJEDNATELE'!$H$19*'Beh smlouvy'!M$9/NaPoVo)+'Cenova nabidka NAFTA'!$H11))</f>
        <v>0</v>
      </c>
    </row>
    <row r="13" spans="2:14" outlineLevel="1">
      <c r="B13" s="55" t="s">
        <v>25</v>
      </c>
      <c r="C13" s="46" t="s">
        <v>53</v>
      </c>
      <c r="D13" s="184"/>
      <c r="E13" s="114">
        <f>'NABIDKA DOPRAVCE'!$J16*'Vypocty indexu'!F23*('Cenova nabidka NAFTA'!$F12+IF(OR(E$31&lt;SH,E$31&gt;HH),'Cenova nabidka NAFTA'!$G12*1/(1+E$31)*IF(NaPoVo=0,0,'Beh smlouvy'!D$8/NaPoVo)+IF(NaPoVo=0,0,'Cenova nabidka NAFTA'!$G12*1/(1+E$31)*'NASTAVENI OBJEDNATELE'!$H$19*'Beh smlouvy'!D$9/NaPoVo)+'Cenova nabidka NAFTA'!$H12*1/(1+E$31),'Cenova nabidka NAFTA'!$G12+IF(NaPoVo=0,0,'Cenova nabidka NAFTA'!$G12*'NASTAVENI OBJEDNATELE'!$H$19*'Beh smlouvy'!D$9/NaPoVo)+'Cenova nabidka NAFTA'!$H12))</f>
        <v>0</v>
      </c>
      <c r="F13" s="114">
        <f>'NABIDKA DOPRAVCE'!$J16*'Vypocty indexu'!G23*('Cenova nabidka NAFTA'!$F12+IF(OR(F$31&lt;SH,F$31&gt;HH),'Cenova nabidka NAFTA'!$G12*1/(1+F$31)*IF(NaPoVo=0,0,'Beh smlouvy'!E$8/NaPoVo)+IF(NaPoVo=0,0,'Cenova nabidka NAFTA'!$G12*1/(1+F$31)*'NASTAVENI OBJEDNATELE'!$H$19*'Beh smlouvy'!E$9/NaPoVo)+'Cenova nabidka NAFTA'!$H12*1/(1+F$31),'Cenova nabidka NAFTA'!$G12+IF(NaPoVo=0,0,'Cenova nabidka NAFTA'!$G12*'NASTAVENI OBJEDNATELE'!$H$19*'Beh smlouvy'!E$9/NaPoVo)+'Cenova nabidka NAFTA'!$H12))</f>
        <v>0</v>
      </c>
      <c r="G13" s="114">
        <f>'NABIDKA DOPRAVCE'!$J16*'Vypocty indexu'!H23*('Cenova nabidka NAFTA'!$F12+IF(OR(G$31&lt;SH,G$31&gt;HH),'Cenova nabidka NAFTA'!$G12*1/(1+G$31)*IF(NaPoVo=0,0,'Beh smlouvy'!F$8/NaPoVo)+IF(NaPoVo=0,0,'Cenova nabidka NAFTA'!$G12*1/(1+G$31)*'NASTAVENI OBJEDNATELE'!$H$19*'Beh smlouvy'!F$9/NaPoVo)+'Cenova nabidka NAFTA'!$H12*1/(1+G$31),'Cenova nabidka NAFTA'!$G12+IF(NaPoVo=0,0,'Cenova nabidka NAFTA'!$G12*'NASTAVENI OBJEDNATELE'!$H$19*'Beh smlouvy'!F$9/NaPoVo)+'Cenova nabidka NAFTA'!$H12))</f>
        <v>0</v>
      </c>
      <c r="H13" s="114">
        <f>'NABIDKA DOPRAVCE'!$J16*'Vypocty indexu'!I23*('Cenova nabidka NAFTA'!$F12+IF(OR(H$31&lt;SH,H$31&gt;HH),'Cenova nabidka NAFTA'!$G12*1/(1+H$31)*IF(NaPoVo=0,0,'Beh smlouvy'!G$8/NaPoVo)+IF(NaPoVo=0,0,'Cenova nabidka NAFTA'!$G12*1/(1+H$31)*'NASTAVENI OBJEDNATELE'!$H$19*'Beh smlouvy'!G$9/NaPoVo)+'Cenova nabidka NAFTA'!$H12*1/(1+H$31),'Cenova nabidka NAFTA'!$G12+IF(NaPoVo=0,0,'Cenova nabidka NAFTA'!$G12*'NASTAVENI OBJEDNATELE'!$H$19*'Beh smlouvy'!G$9/NaPoVo)+'Cenova nabidka NAFTA'!$H12))</f>
        <v>0</v>
      </c>
      <c r="I13" s="114">
        <f>'NABIDKA DOPRAVCE'!$J16*'Vypocty indexu'!J23*('Cenova nabidka NAFTA'!$F12+IF(OR(I$31&lt;SH,I$31&gt;HH),'Cenova nabidka NAFTA'!$G12*1/(1+I$31)*IF(NaPoVo=0,0,'Beh smlouvy'!H$8/NaPoVo)+IF(NaPoVo=0,0,'Cenova nabidka NAFTA'!$G12*1/(1+I$31)*'NASTAVENI OBJEDNATELE'!$H$19*'Beh smlouvy'!H$9/NaPoVo)+'Cenova nabidka NAFTA'!$H12*1/(1+I$31),'Cenova nabidka NAFTA'!$G12+IF(NaPoVo=0,0,'Cenova nabidka NAFTA'!$G12*'NASTAVENI OBJEDNATELE'!$H$19*'Beh smlouvy'!H$9/NaPoVo)+'Cenova nabidka NAFTA'!$H12))</f>
        <v>0</v>
      </c>
      <c r="J13" s="114">
        <f>'NABIDKA DOPRAVCE'!$J16*'Vypocty indexu'!K23*('Cenova nabidka NAFTA'!$F12+IF(OR(J$31&lt;SH,J$31&gt;HH),'Cenova nabidka NAFTA'!$G12*1/(1+J$31)*IF(NaPoVo=0,0,'Beh smlouvy'!I$8/NaPoVo)+IF(NaPoVo=0,0,'Cenova nabidka NAFTA'!$G12*1/(1+J$31)*'NASTAVENI OBJEDNATELE'!$H$19*'Beh smlouvy'!I$9/NaPoVo)+'Cenova nabidka NAFTA'!$H12*1/(1+J$31),'Cenova nabidka NAFTA'!$G12+IF(NaPoVo=0,0,'Cenova nabidka NAFTA'!$G12*'NASTAVENI OBJEDNATELE'!$H$19*'Beh smlouvy'!I$9/NaPoVo)+'Cenova nabidka NAFTA'!$H12))</f>
        <v>0</v>
      </c>
      <c r="K13" s="114">
        <f>'NABIDKA DOPRAVCE'!$J16*'Vypocty indexu'!L23*('Cenova nabidka NAFTA'!$F12+IF(OR(K$31&lt;SH,K$31&gt;HH),'Cenova nabidka NAFTA'!$G12*1/(1+K$31)*IF(NaPoVo=0,0,'Beh smlouvy'!J$8/NaPoVo)+IF(NaPoVo=0,0,'Cenova nabidka NAFTA'!$G12*1/(1+K$31)*'NASTAVENI OBJEDNATELE'!$H$19*'Beh smlouvy'!J$9/NaPoVo)+'Cenova nabidka NAFTA'!$H12*1/(1+K$31),'Cenova nabidka NAFTA'!$G12+IF(NaPoVo=0,0,'Cenova nabidka NAFTA'!$G12*'NASTAVENI OBJEDNATELE'!$H$19*'Beh smlouvy'!J$9/NaPoVo)+'Cenova nabidka NAFTA'!$H12))</f>
        <v>0</v>
      </c>
      <c r="L13" s="114">
        <f>'NABIDKA DOPRAVCE'!$J16*'Vypocty indexu'!M23*('Cenova nabidka NAFTA'!$F12+IF(OR(L$31&lt;SH,L$31&gt;HH),'Cenova nabidka NAFTA'!$G12*1/(1+L$31)*IF(NaPoVo=0,0,'Beh smlouvy'!K$8/NaPoVo)+IF(NaPoVo=0,0,'Cenova nabidka NAFTA'!$G12*1/(1+L$31)*'NASTAVENI OBJEDNATELE'!$H$19*'Beh smlouvy'!K$9/NaPoVo)+'Cenova nabidka NAFTA'!$H12*1/(1+L$31),'Cenova nabidka NAFTA'!$G12+IF(NaPoVo=0,0,'Cenova nabidka NAFTA'!$G12*'NASTAVENI OBJEDNATELE'!$H$19*'Beh smlouvy'!K$9/NaPoVo)+'Cenova nabidka NAFTA'!$H12))</f>
        <v>0</v>
      </c>
      <c r="M13" s="114">
        <f>'NABIDKA DOPRAVCE'!$J16*'Vypocty indexu'!N23*('Cenova nabidka NAFTA'!$F12+IF(OR(M$31&lt;SH,M$31&gt;HH),'Cenova nabidka NAFTA'!$G12*1/(1+M$31)*IF(NaPoVo=0,0,'Beh smlouvy'!L$8/NaPoVo)+IF(NaPoVo=0,0,'Cenova nabidka NAFTA'!$G12*1/(1+M$31)*'NASTAVENI OBJEDNATELE'!$H$19*'Beh smlouvy'!L$9/NaPoVo)+'Cenova nabidka NAFTA'!$H12*1/(1+M$31),'Cenova nabidka NAFTA'!$G12+IF(NaPoVo=0,0,'Cenova nabidka NAFTA'!$G12*'NASTAVENI OBJEDNATELE'!$H$19*'Beh smlouvy'!L$9/NaPoVo)+'Cenova nabidka NAFTA'!$H12))</f>
        <v>0</v>
      </c>
      <c r="N13" s="114">
        <f>'NABIDKA DOPRAVCE'!$J16*'Vypocty indexu'!O23*('Cenova nabidka NAFTA'!$F12+IF(OR(N$31&lt;SH,N$31&gt;HH),'Cenova nabidka NAFTA'!$G12*1/(1+N$31)*IF(NaPoVo=0,0,'Beh smlouvy'!M$8/NaPoVo)+IF(NaPoVo=0,0,'Cenova nabidka NAFTA'!$G12*1/(1+N$31)*'NASTAVENI OBJEDNATELE'!$H$19*'Beh smlouvy'!M$9/NaPoVo)+'Cenova nabidka NAFTA'!$H12*1/(1+N$31),'Cenova nabidka NAFTA'!$G12+IF(NaPoVo=0,0,'Cenova nabidka NAFTA'!$G12*'NASTAVENI OBJEDNATELE'!$H$19*'Beh smlouvy'!M$9/NaPoVo)+'Cenova nabidka NAFTA'!$H12))</f>
        <v>0</v>
      </c>
    </row>
    <row r="14" spans="2:14" outlineLevel="1">
      <c r="B14" s="55" t="s">
        <v>26</v>
      </c>
      <c r="C14" s="46" t="s">
        <v>54</v>
      </c>
      <c r="D14" s="184"/>
      <c r="E14" s="114">
        <f>'NABIDKA DOPRAVCE'!$J17*'Vypocty indexu'!F24*('Cenova nabidka NAFTA'!$F13+IF(OR(E$31&lt;SH,E$31&gt;HH),'Cenova nabidka NAFTA'!$G13*1/(1+E$31)*IF(NaPoVo=0,0,'Beh smlouvy'!D$8/NaPoVo)+IF(NaPoVo=0,0,'Cenova nabidka NAFTA'!$G13*1/(1+E$31)*'NASTAVENI OBJEDNATELE'!$H$19*'Beh smlouvy'!D$9/NaPoVo)+'Cenova nabidka NAFTA'!$H13*1/(1+E$31),'Cenova nabidka NAFTA'!$G13+IF(NaPoVo=0,0,'Cenova nabidka NAFTA'!$G13*'NASTAVENI OBJEDNATELE'!$H$19*'Beh smlouvy'!D$9/NaPoVo)+'Cenova nabidka NAFTA'!$H13))</f>
        <v>0</v>
      </c>
      <c r="F14" s="114">
        <f>'NABIDKA DOPRAVCE'!$J17*'Vypocty indexu'!G24*('Cenova nabidka NAFTA'!$F13+IF(OR(F$31&lt;SH,F$31&gt;HH),'Cenova nabidka NAFTA'!$G13*1/(1+F$31)*IF(NaPoVo=0,0,'Beh smlouvy'!E$8/NaPoVo)+IF(NaPoVo=0,0,'Cenova nabidka NAFTA'!$G13*1/(1+F$31)*'NASTAVENI OBJEDNATELE'!$H$19*'Beh smlouvy'!E$9/NaPoVo)+'Cenova nabidka NAFTA'!$H13*1/(1+F$31),'Cenova nabidka NAFTA'!$G13+IF(NaPoVo=0,0,'Cenova nabidka NAFTA'!$G13*'NASTAVENI OBJEDNATELE'!$H$19*'Beh smlouvy'!E$9/NaPoVo)+'Cenova nabidka NAFTA'!$H13))</f>
        <v>0</v>
      </c>
      <c r="G14" s="114">
        <f>'NABIDKA DOPRAVCE'!$J17*'Vypocty indexu'!H24*('Cenova nabidka NAFTA'!$F13+IF(OR(G$31&lt;SH,G$31&gt;HH),'Cenova nabidka NAFTA'!$G13*1/(1+G$31)*IF(NaPoVo=0,0,'Beh smlouvy'!F$8/NaPoVo)+IF(NaPoVo=0,0,'Cenova nabidka NAFTA'!$G13*1/(1+G$31)*'NASTAVENI OBJEDNATELE'!$H$19*'Beh smlouvy'!F$9/NaPoVo)+'Cenova nabidka NAFTA'!$H13*1/(1+G$31),'Cenova nabidka NAFTA'!$G13+IF(NaPoVo=0,0,'Cenova nabidka NAFTA'!$G13*'NASTAVENI OBJEDNATELE'!$H$19*'Beh smlouvy'!F$9/NaPoVo)+'Cenova nabidka NAFTA'!$H13))</f>
        <v>0</v>
      </c>
      <c r="H14" s="114">
        <f>'NABIDKA DOPRAVCE'!$J17*'Vypocty indexu'!I24*('Cenova nabidka NAFTA'!$F13+IF(OR(H$31&lt;SH,H$31&gt;HH),'Cenova nabidka NAFTA'!$G13*1/(1+H$31)*IF(NaPoVo=0,0,'Beh smlouvy'!G$8/NaPoVo)+IF(NaPoVo=0,0,'Cenova nabidka NAFTA'!$G13*1/(1+H$31)*'NASTAVENI OBJEDNATELE'!$H$19*'Beh smlouvy'!G$9/NaPoVo)+'Cenova nabidka NAFTA'!$H13*1/(1+H$31),'Cenova nabidka NAFTA'!$G13+IF(NaPoVo=0,0,'Cenova nabidka NAFTA'!$G13*'NASTAVENI OBJEDNATELE'!$H$19*'Beh smlouvy'!G$9/NaPoVo)+'Cenova nabidka NAFTA'!$H13))</f>
        <v>0</v>
      </c>
      <c r="I14" s="114">
        <f>'NABIDKA DOPRAVCE'!$J17*'Vypocty indexu'!J24*('Cenova nabidka NAFTA'!$F13+IF(OR(I$31&lt;SH,I$31&gt;HH),'Cenova nabidka NAFTA'!$G13*1/(1+I$31)*IF(NaPoVo=0,0,'Beh smlouvy'!H$8/NaPoVo)+IF(NaPoVo=0,0,'Cenova nabidka NAFTA'!$G13*1/(1+I$31)*'NASTAVENI OBJEDNATELE'!$H$19*'Beh smlouvy'!H$9/NaPoVo)+'Cenova nabidka NAFTA'!$H13*1/(1+I$31),'Cenova nabidka NAFTA'!$G13+IF(NaPoVo=0,0,'Cenova nabidka NAFTA'!$G13*'NASTAVENI OBJEDNATELE'!$H$19*'Beh smlouvy'!H$9/NaPoVo)+'Cenova nabidka NAFTA'!$H13))</f>
        <v>0</v>
      </c>
      <c r="J14" s="114">
        <f>'NABIDKA DOPRAVCE'!$J17*'Vypocty indexu'!K24*('Cenova nabidka NAFTA'!$F13+IF(OR(J$31&lt;SH,J$31&gt;HH),'Cenova nabidka NAFTA'!$G13*1/(1+J$31)*IF(NaPoVo=0,0,'Beh smlouvy'!I$8/NaPoVo)+IF(NaPoVo=0,0,'Cenova nabidka NAFTA'!$G13*1/(1+J$31)*'NASTAVENI OBJEDNATELE'!$H$19*'Beh smlouvy'!I$9/NaPoVo)+'Cenova nabidka NAFTA'!$H13*1/(1+J$31),'Cenova nabidka NAFTA'!$G13+IF(NaPoVo=0,0,'Cenova nabidka NAFTA'!$G13*'NASTAVENI OBJEDNATELE'!$H$19*'Beh smlouvy'!I$9/NaPoVo)+'Cenova nabidka NAFTA'!$H13))</f>
        <v>0</v>
      </c>
      <c r="K14" s="114">
        <f>'NABIDKA DOPRAVCE'!$J17*'Vypocty indexu'!L24*('Cenova nabidka NAFTA'!$F13+IF(OR(K$31&lt;SH,K$31&gt;HH),'Cenova nabidka NAFTA'!$G13*1/(1+K$31)*IF(NaPoVo=0,0,'Beh smlouvy'!J$8/NaPoVo)+IF(NaPoVo=0,0,'Cenova nabidka NAFTA'!$G13*1/(1+K$31)*'NASTAVENI OBJEDNATELE'!$H$19*'Beh smlouvy'!J$9/NaPoVo)+'Cenova nabidka NAFTA'!$H13*1/(1+K$31),'Cenova nabidka NAFTA'!$G13+IF(NaPoVo=0,0,'Cenova nabidka NAFTA'!$G13*'NASTAVENI OBJEDNATELE'!$H$19*'Beh smlouvy'!J$9/NaPoVo)+'Cenova nabidka NAFTA'!$H13))</f>
        <v>0</v>
      </c>
      <c r="L14" s="114">
        <f>'NABIDKA DOPRAVCE'!$J17*'Vypocty indexu'!M24*('Cenova nabidka NAFTA'!$F13+IF(OR(L$31&lt;SH,L$31&gt;HH),'Cenova nabidka NAFTA'!$G13*1/(1+L$31)*IF(NaPoVo=0,0,'Beh smlouvy'!K$8/NaPoVo)+IF(NaPoVo=0,0,'Cenova nabidka NAFTA'!$G13*1/(1+L$31)*'NASTAVENI OBJEDNATELE'!$H$19*'Beh smlouvy'!K$9/NaPoVo)+'Cenova nabidka NAFTA'!$H13*1/(1+L$31),'Cenova nabidka NAFTA'!$G13+IF(NaPoVo=0,0,'Cenova nabidka NAFTA'!$G13*'NASTAVENI OBJEDNATELE'!$H$19*'Beh smlouvy'!K$9/NaPoVo)+'Cenova nabidka NAFTA'!$H13))</f>
        <v>0</v>
      </c>
      <c r="M14" s="114">
        <f>'NABIDKA DOPRAVCE'!$J17*'Vypocty indexu'!N24*('Cenova nabidka NAFTA'!$F13+IF(OR(M$31&lt;SH,M$31&gt;HH),'Cenova nabidka NAFTA'!$G13*1/(1+M$31)*IF(NaPoVo=0,0,'Beh smlouvy'!L$8/NaPoVo)+IF(NaPoVo=0,0,'Cenova nabidka NAFTA'!$G13*1/(1+M$31)*'NASTAVENI OBJEDNATELE'!$H$19*'Beh smlouvy'!L$9/NaPoVo)+'Cenova nabidka NAFTA'!$H13*1/(1+M$31),'Cenova nabidka NAFTA'!$G13+IF(NaPoVo=0,0,'Cenova nabidka NAFTA'!$G13*'NASTAVENI OBJEDNATELE'!$H$19*'Beh smlouvy'!L$9/NaPoVo)+'Cenova nabidka NAFTA'!$H13))</f>
        <v>0</v>
      </c>
      <c r="N14" s="114">
        <f>'NABIDKA DOPRAVCE'!$J17*'Vypocty indexu'!O24*('Cenova nabidka NAFTA'!$F13+IF(OR(N$31&lt;SH,N$31&gt;HH),'Cenova nabidka NAFTA'!$G13*1/(1+N$31)*IF(NaPoVo=0,0,'Beh smlouvy'!M$8/NaPoVo)+IF(NaPoVo=0,0,'Cenova nabidka NAFTA'!$G13*1/(1+N$31)*'NASTAVENI OBJEDNATELE'!$H$19*'Beh smlouvy'!M$9/NaPoVo)+'Cenova nabidka NAFTA'!$H13*1/(1+N$31),'Cenova nabidka NAFTA'!$G13+IF(NaPoVo=0,0,'Cenova nabidka NAFTA'!$G13*'NASTAVENI OBJEDNATELE'!$H$19*'Beh smlouvy'!M$9/NaPoVo)+'Cenova nabidka NAFTA'!$H13))</f>
        <v>0</v>
      </c>
    </row>
    <row r="15" spans="2:14" outlineLevel="1">
      <c r="B15" s="55">
        <v>15</v>
      </c>
      <c r="C15" s="46" t="s">
        <v>39</v>
      </c>
      <c r="D15" s="184"/>
      <c r="E15" s="114">
        <f>'NABIDKA DOPRAVCE'!$J18*'Vypocty indexu'!F25*('Cenova nabidka NAFTA'!$F14+IF(OR(E$31&lt;SH,E$31&gt;HH),'Cenova nabidka NAFTA'!$G14*1/(1+E$31)*IF(NaPoVo=0,0,'Beh smlouvy'!D$8/NaPoVo)+IF(NaPoVo=0,0,'Cenova nabidka NAFTA'!$G14*1/(1+E$31)*'NASTAVENI OBJEDNATELE'!$H$19*'Beh smlouvy'!D$9/NaPoVo)+'Cenova nabidka NAFTA'!$H14*1/(1+E$31),'Cenova nabidka NAFTA'!$G14+IF(NaPoVo=0,0,'Cenova nabidka NAFTA'!$G14*'NASTAVENI OBJEDNATELE'!$H$19*'Beh smlouvy'!D$9/NaPoVo)+'Cenova nabidka NAFTA'!$H14))</f>
        <v>0</v>
      </c>
      <c r="F15" s="114">
        <f>'NABIDKA DOPRAVCE'!$J18*'Vypocty indexu'!G25*('Cenova nabidka NAFTA'!$F14+IF(OR(F$31&lt;SH,F$31&gt;HH),'Cenova nabidka NAFTA'!$G14*1/(1+F$31)*IF(NaPoVo=0,0,'Beh smlouvy'!E$8/NaPoVo)+IF(NaPoVo=0,0,'Cenova nabidka NAFTA'!$G14*1/(1+F$31)*'NASTAVENI OBJEDNATELE'!$H$19*'Beh smlouvy'!E$9/NaPoVo)+'Cenova nabidka NAFTA'!$H14*1/(1+F$31),'Cenova nabidka NAFTA'!$G14+IF(NaPoVo=0,0,'Cenova nabidka NAFTA'!$G14*'NASTAVENI OBJEDNATELE'!$H$19*'Beh smlouvy'!E$9/NaPoVo)+'Cenova nabidka NAFTA'!$H14))</f>
        <v>0</v>
      </c>
      <c r="G15" s="114">
        <f>'NABIDKA DOPRAVCE'!$J18*'Vypocty indexu'!H25*('Cenova nabidka NAFTA'!$F14+IF(OR(G$31&lt;SH,G$31&gt;HH),'Cenova nabidka NAFTA'!$G14*1/(1+G$31)*IF(NaPoVo=0,0,'Beh smlouvy'!F$8/NaPoVo)+IF(NaPoVo=0,0,'Cenova nabidka NAFTA'!$G14*1/(1+G$31)*'NASTAVENI OBJEDNATELE'!$H$19*'Beh smlouvy'!F$9/NaPoVo)+'Cenova nabidka NAFTA'!$H14*1/(1+G$31),'Cenova nabidka NAFTA'!$G14+IF(NaPoVo=0,0,'Cenova nabidka NAFTA'!$G14*'NASTAVENI OBJEDNATELE'!$H$19*'Beh smlouvy'!F$9/NaPoVo)+'Cenova nabidka NAFTA'!$H14))</f>
        <v>0</v>
      </c>
      <c r="H15" s="114">
        <f>'NABIDKA DOPRAVCE'!$J18*'Vypocty indexu'!I25*('Cenova nabidka NAFTA'!$F14+IF(OR(H$31&lt;SH,H$31&gt;HH),'Cenova nabidka NAFTA'!$G14*1/(1+H$31)*IF(NaPoVo=0,0,'Beh smlouvy'!G$8/NaPoVo)+IF(NaPoVo=0,0,'Cenova nabidka NAFTA'!$G14*1/(1+H$31)*'NASTAVENI OBJEDNATELE'!$H$19*'Beh smlouvy'!G$9/NaPoVo)+'Cenova nabidka NAFTA'!$H14*1/(1+H$31),'Cenova nabidka NAFTA'!$G14+IF(NaPoVo=0,0,'Cenova nabidka NAFTA'!$G14*'NASTAVENI OBJEDNATELE'!$H$19*'Beh smlouvy'!G$9/NaPoVo)+'Cenova nabidka NAFTA'!$H14))</f>
        <v>0</v>
      </c>
      <c r="I15" s="114">
        <f>'NABIDKA DOPRAVCE'!$J18*'Vypocty indexu'!J25*('Cenova nabidka NAFTA'!$F14+IF(OR(I$31&lt;SH,I$31&gt;HH),'Cenova nabidka NAFTA'!$G14*1/(1+I$31)*IF(NaPoVo=0,0,'Beh smlouvy'!H$8/NaPoVo)+IF(NaPoVo=0,0,'Cenova nabidka NAFTA'!$G14*1/(1+I$31)*'NASTAVENI OBJEDNATELE'!$H$19*'Beh smlouvy'!H$9/NaPoVo)+'Cenova nabidka NAFTA'!$H14*1/(1+I$31),'Cenova nabidka NAFTA'!$G14+IF(NaPoVo=0,0,'Cenova nabidka NAFTA'!$G14*'NASTAVENI OBJEDNATELE'!$H$19*'Beh smlouvy'!H$9/NaPoVo)+'Cenova nabidka NAFTA'!$H14))</f>
        <v>0</v>
      </c>
      <c r="J15" s="114">
        <f>'NABIDKA DOPRAVCE'!$J18*'Vypocty indexu'!K25*('Cenova nabidka NAFTA'!$F14+IF(OR(J$31&lt;SH,J$31&gt;HH),'Cenova nabidka NAFTA'!$G14*1/(1+J$31)*IF(NaPoVo=0,0,'Beh smlouvy'!I$8/NaPoVo)+IF(NaPoVo=0,0,'Cenova nabidka NAFTA'!$G14*1/(1+J$31)*'NASTAVENI OBJEDNATELE'!$H$19*'Beh smlouvy'!I$9/NaPoVo)+'Cenova nabidka NAFTA'!$H14*1/(1+J$31),'Cenova nabidka NAFTA'!$G14+IF(NaPoVo=0,0,'Cenova nabidka NAFTA'!$G14*'NASTAVENI OBJEDNATELE'!$H$19*'Beh smlouvy'!I$9/NaPoVo)+'Cenova nabidka NAFTA'!$H14))</f>
        <v>0</v>
      </c>
      <c r="K15" s="114">
        <f>'NABIDKA DOPRAVCE'!$J18*'Vypocty indexu'!L25*('Cenova nabidka NAFTA'!$F14+IF(OR(K$31&lt;SH,K$31&gt;HH),'Cenova nabidka NAFTA'!$G14*1/(1+K$31)*IF(NaPoVo=0,0,'Beh smlouvy'!J$8/NaPoVo)+IF(NaPoVo=0,0,'Cenova nabidka NAFTA'!$G14*1/(1+K$31)*'NASTAVENI OBJEDNATELE'!$H$19*'Beh smlouvy'!J$9/NaPoVo)+'Cenova nabidka NAFTA'!$H14*1/(1+K$31),'Cenova nabidka NAFTA'!$G14+IF(NaPoVo=0,0,'Cenova nabidka NAFTA'!$G14*'NASTAVENI OBJEDNATELE'!$H$19*'Beh smlouvy'!J$9/NaPoVo)+'Cenova nabidka NAFTA'!$H14))</f>
        <v>0</v>
      </c>
      <c r="L15" s="114">
        <f>'NABIDKA DOPRAVCE'!$J18*'Vypocty indexu'!M25*('Cenova nabidka NAFTA'!$F14+IF(OR(L$31&lt;SH,L$31&gt;HH),'Cenova nabidka NAFTA'!$G14*1/(1+L$31)*IF(NaPoVo=0,0,'Beh smlouvy'!K$8/NaPoVo)+IF(NaPoVo=0,0,'Cenova nabidka NAFTA'!$G14*1/(1+L$31)*'NASTAVENI OBJEDNATELE'!$H$19*'Beh smlouvy'!K$9/NaPoVo)+'Cenova nabidka NAFTA'!$H14*1/(1+L$31),'Cenova nabidka NAFTA'!$G14+IF(NaPoVo=0,0,'Cenova nabidka NAFTA'!$G14*'NASTAVENI OBJEDNATELE'!$H$19*'Beh smlouvy'!K$9/NaPoVo)+'Cenova nabidka NAFTA'!$H14))</f>
        <v>0</v>
      </c>
      <c r="M15" s="114">
        <f>'NABIDKA DOPRAVCE'!$J18*'Vypocty indexu'!N25*('Cenova nabidka NAFTA'!$F14+IF(OR(M$31&lt;SH,M$31&gt;HH),'Cenova nabidka NAFTA'!$G14*1/(1+M$31)*IF(NaPoVo=0,0,'Beh smlouvy'!L$8/NaPoVo)+IF(NaPoVo=0,0,'Cenova nabidka NAFTA'!$G14*1/(1+M$31)*'NASTAVENI OBJEDNATELE'!$H$19*'Beh smlouvy'!L$9/NaPoVo)+'Cenova nabidka NAFTA'!$H14*1/(1+M$31),'Cenova nabidka NAFTA'!$G14+IF(NaPoVo=0,0,'Cenova nabidka NAFTA'!$G14*'NASTAVENI OBJEDNATELE'!$H$19*'Beh smlouvy'!L$9/NaPoVo)+'Cenova nabidka NAFTA'!$H14))</f>
        <v>0</v>
      </c>
      <c r="N15" s="114">
        <f>'NABIDKA DOPRAVCE'!$J18*'Vypocty indexu'!O25*('Cenova nabidka NAFTA'!$F14+IF(OR(N$31&lt;SH,N$31&gt;HH),'Cenova nabidka NAFTA'!$G14*1/(1+N$31)*IF(NaPoVo=0,0,'Beh smlouvy'!M$8/NaPoVo)+IF(NaPoVo=0,0,'Cenova nabidka NAFTA'!$G14*1/(1+N$31)*'NASTAVENI OBJEDNATELE'!$H$19*'Beh smlouvy'!M$9/NaPoVo)+'Cenova nabidka NAFTA'!$H14*1/(1+N$31),'Cenova nabidka NAFTA'!$G14+IF(NaPoVo=0,0,'Cenova nabidka NAFTA'!$G14*'NASTAVENI OBJEDNATELE'!$H$19*'Beh smlouvy'!M$9/NaPoVo)+'Cenova nabidka NAFTA'!$H14))</f>
        <v>0</v>
      </c>
    </row>
    <row r="16" spans="2:14" outlineLevel="1">
      <c r="B16" s="55" t="s">
        <v>27</v>
      </c>
      <c r="C16" s="46" t="s">
        <v>55</v>
      </c>
      <c r="D16" s="184"/>
      <c r="E16" s="603">
        <f>IF('Beh smlouvy'!D$10="",'Vypocty NAFTA'!E$34,(1+'Beh smlouvy'!D$10)*'Vypocty NAFTA'!E$34)</f>
        <v>0</v>
      </c>
      <c r="F16" s="603">
        <f>IF('Beh smlouvy'!E$10="",'Vypocty NAFTA'!F$34,(1+'Beh smlouvy'!E$10)*'Vypocty NAFTA'!F$34)</f>
        <v>0</v>
      </c>
      <c r="G16" s="603">
        <f>IF('Beh smlouvy'!F$10="",'Vypocty NAFTA'!G$34,(1+'Beh smlouvy'!F$10)*'Vypocty NAFTA'!G$34)</f>
        <v>0</v>
      </c>
      <c r="H16" s="603">
        <f>IF('Beh smlouvy'!G$10="",'Vypocty NAFTA'!H$34,(1+'Beh smlouvy'!G$10)*'Vypocty NAFTA'!H$34)</f>
        <v>0</v>
      </c>
      <c r="I16" s="603">
        <f>IF('Beh smlouvy'!H$10="",'Vypocty NAFTA'!I$34,(1+'Beh smlouvy'!H$10)*'Vypocty NAFTA'!I$34)</f>
        <v>0</v>
      </c>
      <c r="J16" s="603">
        <f>IF('Beh smlouvy'!I$10="",'Vypocty NAFTA'!J$34,(1+'Beh smlouvy'!I$10)*'Vypocty NAFTA'!J$34)</f>
        <v>0</v>
      </c>
      <c r="K16" s="603">
        <f>IF('Beh smlouvy'!J$10="",'Vypocty NAFTA'!K$34,(1+'Beh smlouvy'!J$10)*'Vypocty NAFTA'!K$34)</f>
        <v>0</v>
      </c>
      <c r="L16" s="603">
        <f>IF('Beh smlouvy'!K$10="",'Vypocty NAFTA'!L$34,(1+'Beh smlouvy'!K$10)*'Vypocty NAFTA'!L$34)</f>
        <v>0</v>
      </c>
      <c r="M16" s="603">
        <f>IF('Beh smlouvy'!L$10="",'Vypocty NAFTA'!M$34,(1+'Beh smlouvy'!L$10)*'Vypocty NAFTA'!M$34)</f>
        <v>0</v>
      </c>
      <c r="N16" s="603">
        <f>IF('Beh smlouvy'!M$10="",'Vypocty NAFTA'!N$34,(1+'Beh smlouvy'!M$10)*'Vypocty NAFTA'!N$34)</f>
        <v>0</v>
      </c>
    </row>
    <row r="17" spans="2:15" outlineLevel="1">
      <c r="B17" s="55" t="s">
        <v>28</v>
      </c>
      <c r="C17" s="46" t="s">
        <v>56</v>
      </c>
      <c r="D17" s="184"/>
      <c r="E17" s="114">
        <f>'NABIDKA DOPRAVCE'!$J20*'Vypocty indexu'!F27*('Cenova nabidka NAFTA'!$F16+IF(OR(E$31&lt;SH,E$31&gt;HH),'Cenova nabidka NAFTA'!$G16*1/(1+E$31)*IF(NaPoVo=0,0,'Beh smlouvy'!D$8/NaPoVo)+IF(NaPoVo=0,0,'Cenova nabidka NAFTA'!$G16*1/(1+E$31)*'NASTAVENI OBJEDNATELE'!$H$19*'Beh smlouvy'!D$9/NaPoVo)+'Cenova nabidka NAFTA'!$H16*1/(1+E$31),'Cenova nabidka NAFTA'!$G16+IF(NaPoVo=0,0,'Cenova nabidka NAFTA'!$G16*'NASTAVENI OBJEDNATELE'!$H$19*'Beh smlouvy'!D$9/NaPoVo)+'Cenova nabidka NAFTA'!$H16))</f>
        <v>0</v>
      </c>
      <c r="F17" s="114">
        <f>'NABIDKA DOPRAVCE'!$J20*'Vypocty indexu'!G27*('Cenova nabidka NAFTA'!$F16+IF(OR(F$31&lt;SH,F$31&gt;HH),'Cenova nabidka NAFTA'!$G16*1/(1+F$31)*IF(NaPoVo=0,0,'Beh smlouvy'!E$8/NaPoVo)+IF(NaPoVo=0,0,'Cenova nabidka NAFTA'!$G16*1/(1+F$31)*'NASTAVENI OBJEDNATELE'!$H$19*'Beh smlouvy'!E$9/NaPoVo)+'Cenova nabidka NAFTA'!$H16*1/(1+F$31),'Cenova nabidka NAFTA'!$G16+IF(NaPoVo=0,0,'Cenova nabidka NAFTA'!$G16*'NASTAVENI OBJEDNATELE'!$H$19*'Beh smlouvy'!E$9/NaPoVo)+'Cenova nabidka NAFTA'!$H16))</f>
        <v>0</v>
      </c>
      <c r="G17" s="114">
        <f>'NABIDKA DOPRAVCE'!$J20*'Vypocty indexu'!H27*('Cenova nabidka NAFTA'!$F16+IF(OR(G$31&lt;SH,G$31&gt;HH),'Cenova nabidka NAFTA'!$G16*1/(1+G$31)*IF(NaPoVo=0,0,'Beh smlouvy'!F$8/NaPoVo)+IF(NaPoVo=0,0,'Cenova nabidka NAFTA'!$G16*1/(1+G$31)*'NASTAVENI OBJEDNATELE'!$H$19*'Beh smlouvy'!F$9/NaPoVo)+'Cenova nabidka NAFTA'!$H16*1/(1+G$31),'Cenova nabidka NAFTA'!$G16+IF(NaPoVo=0,0,'Cenova nabidka NAFTA'!$G16*'NASTAVENI OBJEDNATELE'!$H$19*'Beh smlouvy'!F$9/NaPoVo)+'Cenova nabidka NAFTA'!$H16))</f>
        <v>0</v>
      </c>
      <c r="H17" s="114">
        <f>'NABIDKA DOPRAVCE'!$J20*'Vypocty indexu'!I27*('Cenova nabidka NAFTA'!$F16+IF(OR(H$31&lt;SH,H$31&gt;HH),'Cenova nabidka NAFTA'!$G16*1/(1+H$31)*IF(NaPoVo=0,0,'Beh smlouvy'!G$8/NaPoVo)+IF(NaPoVo=0,0,'Cenova nabidka NAFTA'!$G16*1/(1+H$31)*'NASTAVENI OBJEDNATELE'!$H$19*'Beh smlouvy'!G$9/NaPoVo)+'Cenova nabidka NAFTA'!$H16*1/(1+H$31),'Cenova nabidka NAFTA'!$G16+IF(NaPoVo=0,0,'Cenova nabidka NAFTA'!$G16*'NASTAVENI OBJEDNATELE'!$H$19*'Beh smlouvy'!G$9/NaPoVo)+'Cenova nabidka NAFTA'!$H16))</f>
        <v>0</v>
      </c>
      <c r="I17" s="114">
        <f>'NABIDKA DOPRAVCE'!$J20*'Vypocty indexu'!J27*('Cenova nabidka NAFTA'!$F16+IF(OR(I$31&lt;SH,I$31&gt;HH),'Cenova nabidka NAFTA'!$G16*1/(1+I$31)*IF(NaPoVo=0,0,'Beh smlouvy'!H$8/NaPoVo)+IF(NaPoVo=0,0,'Cenova nabidka NAFTA'!$G16*1/(1+I$31)*'NASTAVENI OBJEDNATELE'!$H$19*'Beh smlouvy'!H$9/NaPoVo)+'Cenova nabidka NAFTA'!$H16*1/(1+I$31),'Cenova nabidka NAFTA'!$G16+IF(NaPoVo=0,0,'Cenova nabidka NAFTA'!$G16*'NASTAVENI OBJEDNATELE'!$H$19*'Beh smlouvy'!H$9/NaPoVo)+'Cenova nabidka NAFTA'!$H16))</f>
        <v>0</v>
      </c>
      <c r="J17" s="114">
        <f>'NABIDKA DOPRAVCE'!$J20*'Vypocty indexu'!K27*('Cenova nabidka NAFTA'!$F16+IF(OR(J$31&lt;SH,J$31&gt;HH),'Cenova nabidka NAFTA'!$G16*1/(1+J$31)*IF(NaPoVo=0,0,'Beh smlouvy'!I$8/NaPoVo)+IF(NaPoVo=0,0,'Cenova nabidka NAFTA'!$G16*1/(1+J$31)*'NASTAVENI OBJEDNATELE'!$H$19*'Beh smlouvy'!I$9/NaPoVo)+'Cenova nabidka NAFTA'!$H16*1/(1+J$31),'Cenova nabidka NAFTA'!$G16+IF(NaPoVo=0,0,'Cenova nabidka NAFTA'!$G16*'NASTAVENI OBJEDNATELE'!$H$19*'Beh smlouvy'!I$9/NaPoVo)+'Cenova nabidka NAFTA'!$H16))</f>
        <v>0</v>
      </c>
      <c r="K17" s="114">
        <f>'NABIDKA DOPRAVCE'!$J20*'Vypocty indexu'!L27*('Cenova nabidka NAFTA'!$F16+IF(OR(K$31&lt;SH,K$31&gt;HH),'Cenova nabidka NAFTA'!$G16*1/(1+K$31)*IF(NaPoVo=0,0,'Beh smlouvy'!J$8/NaPoVo)+IF(NaPoVo=0,0,'Cenova nabidka NAFTA'!$G16*1/(1+K$31)*'NASTAVENI OBJEDNATELE'!$H$19*'Beh smlouvy'!J$9/NaPoVo)+'Cenova nabidka NAFTA'!$H16*1/(1+K$31),'Cenova nabidka NAFTA'!$G16+IF(NaPoVo=0,0,'Cenova nabidka NAFTA'!$G16*'NASTAVENI OBJEDNATELE'!$H$19*'Beh smlouvy'!J$9/NaPoVo)+'Cenova nabidka NAFTA'!$H16))</f>
        <v>0</v>
      </c>
      <c r="L17" s="114">
        <f>'NABIDKA DOPRAVCE'!$J20*'Vypocty indexu'!M27*('Cenova nabidka NAFTA'!$F16+IF(OR(L$31&lt;SH,L$31&gt;HH),'Cenova nabidka NAFTA'!$G16*1/(1+L$31)*IF(NaPoVo=0,0,'Beh smlouvy'!K$8/NaPoVo)+IF(NaPoVo=0,0,'Cenova nabidka NAFTA'!$G16*1/(1+L$31)*'NASTAVENI OBJEDNATELE'!$H$19*'Beh smlouvy'!K$9/NaPoVo)+'Cenova nabidka NAFTA'!$H16*1/(1+L$31),'Cenova nabidka NAFTA'!$G16+IF(NaPoVo=0,0,'Cenova nabidka NAFTA'!$G16*'NASTAVENI OBJEDNATELE'!$H$19*'Beh smlouvy'!K$9/NaPoVo)+'Cenova nabidka NAFTA'!$H16))</f>
        <v>0</v>
      </c>
      <c r="M17" s="114">
        <f>'NABIDKA DOPRAVCE'!$J20*'Vypocty indexu'!N27*('Cenova nabidka NAFTA'!$F16+IF(OR(M$31&lt;SH,M$31&gt;HH),'Cenova nabidka NAFTA'!$G16*1/(1+M$31)*IF(NaPoVo=0,0,'Beh smlouvy'!L$8/NaPoVo)+IF(NaPoVo=0,0,'Cenova nabidka NAFTA'!$G16*1/(1+M$31)*'NASTAVENI OBJEDNATELE'!$H$19*'Beh smlouvy'!L$9/NaPoVo)+'Cenova nabidka NAFTA'!$H16*1/(1+M$31),'Cenova nabidka NAFTA'!$G16+IF(NaPoVo=0,0,'Cenova nabidka NAFTA'!$G16*'NASTAVENI OBJEDNATELE'!$H$19*'Beh smlouvy'!L$9/NaPoVo)+'Cenova nabidka NAFTA'!$H16))</f>
        <v>0</v>
      </c>
      <c r="N17" s="114">
        <f>'NABIDKA DOPRAVCE'!$J20*'Vypocty indexu'!O27*('Cenova nabidka NAFTA'!$F16+IF(OR(N$31&lt;SH,N$31&gt;HH),'Cenova nabidka NAFTA'!$G16*1/(1+N$31)*IF(NaPoVo=0,0,'Beh smlouvy'!M$8/NaPoVo)+IF(NaPoVo=0,0,'Cenova nabidka NAFTA'!$G16*1/(1+N$31)*'NASTAVENI OBJEDNATELE'!$H$19*'Beh smlouvy'!M$9/NaPoVo)+'Cenova nabidka NAFTA'!$H16*1/(1+N$31),'Cenova nabidka NAFTA'!$G16+IF(NaPoVo=0,0,'Cenova nabidka NAFTA'!$G16*'NASTAVENI OBJEDNATELE'!$H$19*'Beh smlouvy'!M$9/NaPoVo)+'Cenova nabidka NAFTA'!$H16))</f>
        <v>0</v>
      </c>
    </row>
    <row r="18" spans="2:15" outlineLevel="1">
      <c r="B18" s="55" t="s">
        <v>37</v>
      </c>
      <c r="C18" s="46" t="s">
        <v>57</v>
      </c>
      <c r="D18" s="184"/>
      <c r="E18" s="603">
        <f>IF('Beh smlouvy'!D$10="",'Vypocty NAFTA'!E$35,(1+'Beh smlouvy'!D$10)*'Vypocty NAFTA'!E$35)</f>
        <v>0</v>
      </c>
      <c r="F18" s="603">
        <f>IF('Beh smlouvy'!E$10="",'Vypocty NAFTA'!F$35,(1+'Beh smlouvy'!E$10)*'Vypocty NAFTA'!F$35)</f>
        <v>0</v>
      </c>
      <c r="G18" s="603">
        <f>IF('Beh smlouvy'!F$10="",'Vypocty NAFTA'!G$35,(1+'Beh smlouvy'!F$10)*'Vypocty NAFTA'!G$35)</f>
        <v>0</v>
      </c>
      <c r="H18" s="603">
        <f>IF('Beh smlouvy'!G$10="",'Vypocty NAFTA'!H$35,(1+'Beh smlouvy'!G$10)*'Vypocty NAFTA'!H$35)</f>
        <v>0</v>
      </c>
      <c r="I18" s="603">
        <f>IF('Beh smlouvy'!H$10="",'Vypocty NAFTA'!I$35,(1+'Beh smlouvy'!H$10)*'Vypocty NAFTA'!I$35)</f>
        <v>0</v>
      </c>
      <c r="J18" s="603">
        <f>IF('Beh smlouvy'!I$10="",'Vypocty NAFTA'!J$35,(1+'Beh smlouvy'!I$10)*'Vypocty NAFTA'!J$35)</f>
        <v>0</v>
      </c>
      <c r="K18" s="603">
        <f>IF('Beh smlouvy'!J$10="",'Vypocty NAFTA'!K$35,(1+'Beh smlouvy'!J$10)*'Vypocty NAFTA'!K$35)</f>
        <v>0</v>
      </c>
      <c r="L18" s="603">
        <f>IF('Beh smlouvy'!K$10="",'Vypocty NAFTA'!L$35,(1+'Beh smlouvy'!K$10)*'Vypocty NAFTA'!L$35)</f>
        <v>0</v>
      </c>
      <c r="M18" s="603">
        <f>IF('Beh smlouvy'!L$10="",'Vypocty NAFTA'!M$35,(1+'Beh smlouvy'!L$10)*'Vypocty NAFTA'!M$35)</f>
        <v>0</v>
      </c>
      <c r="N18" s="603">
        <f>IF('Beh smlouvy'!M$10="",'Vypocty NAFTA'!N$35,(1+'Beh smlouvy'!M$10)*'Vypocty NAFTA'!N$35)</f>
        <v>0</v>
      </c>
    </row>
    <row r="19" spans="2:15" outlineLevel="1">
      <c r="B19" s="55" t="s">
        <v>38</v>
      </c>
      <c r="C19" s="46" t="s">
        <v>58</v>
      </c>
      <c r="D19" s="184"/>
      <c r="E19" s="114">
        <f>'NABIDKA DOPRAVCE'!$J22*'Vypocty indexu'!F29*('Cenova nabidka NAFTA'!$F18+IF(OR(E$31&lt;SH,E$31&gt;HH),'Cenova nabidka NAFTA'!$G18*1/(1+E$31)*IF(NaPoVo=0,0,'Beh smlouvy'!D$8/NaPoVo)+IF(NaPoVo=0,0,'Cenova nabidka NAFTA'!$G18*1/(1+E$31)*'NASTAVENI OBJEDNATELE'!$H$19*'Beh smlouvy'!D$9/NaPoVo)+'Cenova nabidka NAFTA'!$H18*1/(1+E$31),'Cenova nabidka NAFTA'!$G18+IF(NaPoVo=0,0,'Cenova nabidka NAFTA'!$G18*'NASTAVENI OBJEDNATELE'!$H$19*'Beh smlouvy'!D$9/NaPoVo)+'Cenova nabidka NAFTA'!$H18))</f>
        <v>0</v>
      </c>
      <c r="F19" s="114">
        <f>'NABIDKA DOPRAVCE'!$J22*'Vypocty indexu'!G29*('Cenova nabidka NAFTA'!$F18+IF(OR(F$31&lt;SH,F$31&gt;HH),'Cenova nabidka NAFTA'!$G18*1/(1+F$31)*IF(NaPoVo=0,0,'Beh smlouvy'!E$8/NaPoVo)+IF(NaPoVo=0,0,'Cenova nabidka NAFTA'!$G18*1/(1+F$31)*'NASTAVENI OBJEDNATELE'!$H$19*'Beh smlouvy'!E$9/NaPoVo)+'Cenova nabidka NAFTA'!$H18*1/(1+F$31),'Cenova nabidka NAFTA'!$G18+IF(NaPoVo=0,0,'Cenova nabidka NAFTA'!$G18*'NASTAVENI OBJEDNATELE'!$H$19*'Beh smlouvy'!E$9/NaPoVo)+'Cenova nabidka NAFTA'!$H18))</f>
        <v>0</v>
      </c>
      <c r="G19" s="114">
        <f>'NABIDKA DOPRAVCE'!$J22*'Vypocty indexu'!H29*('Cenova nabidka NAFTA'!$F18+IF(OR(G$31&lt;SH,G$31&gt;HH),'Cenova nabidka NAFTA'!$G18*1/(1+G$31)*IF(NaPoVo=0,0,'Beh smlouvy'!F$8/NaPoVo)+IF(NaPoVo=0,0,'Cenova nabidka NAFTA'!$G18*1/(1+G$31)*'NASTAVENI OBJEDNATELE'!$H$19*'Beh smlouvy'!F$9/NaPoVo)+'Cenova nabidka NAFTA'!$H18*1/(1+G$31),'Cenova nabidka NAFTA'!$G18+IF(NaPoVo=0,0,'Cenova nabidka NAFTA'!$G18*'NASTAVENI OBJEDNATELE'!$H$19*'Beh smlouvy'!F$9/NaPoVo)+'Cenova nabidka NAFTA'!$H18))</f>
        <v>0</v>
      </c>
      <c r="H19" s="114">
        <f>'NABIDKA DOPRAVCE'!$J22*'Vypocty indexu'!I29*('Cenova nabidka NAFTA'!$F18+IF(OR(H$31&lt;SH,H$31&gt;HH),'Cenova nabidka NAFTA'!$G18*1/(1+H$31)*IF(NaPoVo=0,0,'Beh smlouvy'!G$8/NaPoVo)+IF(NaPoVo=0,0,'Cenova nabidka NAFTA'!$G18*1/(1+H$31)*'NASTAVENI OBJEDNATELE'!$H$19*'Beh smlouvy'!G$9/NaPoVo)+'Cenova nabidka NAFTA'!$H18*1/(1+H$31),'Cenova nabidka NAFTA'!$G18+IF(NaPoVo=0,0,'Cenova nabidka NAFTA'!$G18*'NASTAVENI OBJEDNATELE'!$H$19*'Beh smlouvy'!G$9/NaPoVo)+'Cenova nabidka NAFTA'!$H18))</f>
        <v>0</v>
      </c>
      <c r="I19" s="114">
        <f>'NABIDKA DOPRAVCE'!$J22*'Vypocty indexu'!J29*('Cenova nabidka NAFTA'!$F18+IF(OR(I$31&lt;SH,I$31&gt;HH),'Cenova nabidka NAFTA'!$G18*1/(1+I$31)*IF(NaPoVo=0,0,'Beh smlouvy'!H$8/NaPoVo)+IF(NaPoVo=0,0,'Cenova nabidka NAFTA'!$G18*1/(1+I$31)*'NASTAVENI OBJEDNATELE'!$H$19*'Beh smlouvy'!H$9/NaPoVo)+'Cenova nabidka NAFTA'!$H18*1/(1+I$31),'Cenova nabidka NAFTA'!$G18+IF(NaPoVo=0,0,'Cenova nabidka NAFTA'!$G18*'NASTAVENI OBJEDNATELE'!$H$19*'Beh smlouvy'!H$9/NaPoVo)+'Cenova nabidka NAFTA'!$H18))</f>
        <v>0</v>
      </c>
      <c r="J19" s="114">
        <f>'NABIDKA DOPRAVCE'!$J22*'Vypocty indexu'!K29*('Cenova nabidka NAFTA'!$F18+IF(OR(J$31&lt;SH,J$31&gt;HH),'Cenova nabidka NAFTA'!$G18*1/(1+J$31)*IF(NaPoVo=0,0,'Beh smlouvy'!I$8/NaPoVo)+IF(NaPoVo=0,0,'Cenova nabidka NAFTA'!$G18*1/(1+J$31)*'NASTAVENI OBJEDNATELE'!$H$19*'Beh smlouvy'!I$9/NaPoVo)+'Cenova nabidka NAFTA'!$H18*1/(1+J$31),'Cenova nabidka NAFTA'!$G18+IF(NaPoVo=0,0,'Cenova nabidka NAFTA'!$G18*'NASTAVENI OBJEDNATELE'!$H$19*'Beh smlouvy'!I$9/NaPoVo)+'Cenova nabidka NAFTA'!$H18))</f>
        <v>0</v>
      </c>
      <c r="K19" s="114">
        <f>'NABIDKA DOPRAVCE'!$J22*'Vypocty indexu'!L29*('Cenova nabidka NAFTA'!$F18+IF(OR(K$31&lt;SH,K$31&gt;HH),'Cenova nabidka NAFTA'!$G18*1/(1+K$31)*IF(NaPoVo=0,0,'Beh smlouvy'!J$8/NaPoVo)+IF(NaPoVo=0,0,'Cenova nabidka NAFTA'!$G18*1/(1+K$31)*'NASTAVENI OBJEDNATELE'!$H$19*'Beh smlouvy'!J$9/NaPoVo)+'Cenova nabidka NAFTA'!$H18*1/(1+K$31),'Cenova nabidka NAFTA'!$G18+IF(NaPoVo=0,0,'Cenova nabidka NAFTA'!$G18*'NASTAVENI OBJEDNATELE'!$H$19*'Beh smlouvy'!J$9/NaPoVo)+'Cenova nabidka NAFTA'!$H18))</f>
        <v>0</v>
      </c>
      <c r="L19" s="114">
        <f>'NABIDKA DOPRAVCE'!$J22*'Vypocty indexu'!M29*('Cenova nabidka NAFTA'!$F18+IF(OR(L$31&lt;SH,L$31&gt;HH),'Cenova nabidka NAFTA'!$G18*1/(1+L$31)*IF(NaPoVo=0,0,'Beh smlouvy'!K$8/NaPoVo)+IF(NaPoVo=0,0,'Cenova nabidka NAFTA'!$G18*1/(1+L$31)*'NASTAVENI OBJEDNATELE'!$H$19*'Beh smlouvy'!K$9/NaPoVo)+'Cenova nabidka NAFTA'!$H18*1/(1+L$31),'Cenova nabidka NAFTA'!$G18+IF(NaPoVo=0,0,'Cenova nabidka NAFTA'!$G18*'NASTAVENI OBJEDNATELE'!$H$19*'Beh smlouvy'!K$9/NaPoVo)+'Cenova nabidka NAFTA'!$H18))</f>
        <v>0</v>
      </c>
      <c r="M19" s="114">
        <f>'NABIDKA DOPRAVCE'!$J22*'Vypocty indexu'!N29*('Cenova nabidka NAFTA'!$F18+IF(OR(M$31&lt;SH,M$31&gt;HH),'Cenova nabidka NAFTA'!$G18*1/(1+M$31)*IF(NaPoVo=0,0,'Beh smlouvy'!L$8/NaPoVo)+IF(NaPoVo=0,0,'Cenova nabidka NAFTA'!$G18*1/(1+M$31)*'NASTAVENI OBJEDNATELE'!$H$19*'Beh smlouvy'!L$9/NaPoVo)+'Cenova nabidka NAFTA'!$H18*1/(1+M$31),'Cenova nabidka NAFTA'!$G18+IF(NaPoVo=0,0,'Cenova nabidka NAFTA'!$G18*'NASTAVENI OBJEDNATELE'!$H$19*'Beh smlouvy'!L$9/NaPoVo)+'Cenova nabidka NAFTA'!$H18))</f>
        <v>0</v>
      </c>
      <c r="N19" s="114">
        <f>'NABIDKA DOPRAVCE'!$J22*'Vypocty indexu'!O29*('Cenova nabidka NAFTA'!$F18+IF(OR(N$31&lt;SH,N$31&gt;HH),'Cenova nabidka NAFTA'!$G18*1/(1+N$31)*IF(NaPoVo=0,0,'Beh smlouvy'!M$8/NaPoVo)+IF(NaPoVo=0,0,'Cenova nabidka NAFTA'!$G18*1/(1+N$31)*'NASTAVENI OBJEDNATELE'!$H$19*'Beh smlouvy'!M$9/NaPoVo)+'Cenova nabidka NAFTA'!$H18*1/(1+N$31),'Cenova nabidka NAFTA'!$G18+IF(NaPoVo=0,0,'Cenova nabidka NAFTA'!$G18*'NASTAVENI OBJEDNATELE'!$H$19*'Beh smlouvy'!M$9/NaPoVo)+'Cenova nabidka NAFTA'!$H18))</f>
        <v>0</v>
      </c>
    </row>
    <row r="20" spans="2:15" outlineLevel="1">
      <c r="B20" s="55">
        <v>18</v>
      </c>
      <c r="C20" s="46" t="s">
        <v>10</v>
      </c>
      <c r="D20" s="184"/>
      <c r="E20" s="114">
        <f>'NABIDKA DOPRAVCE'!$J23*'Vypocty indexu'!F30*('Cenova nabidka NAFTA'!$F19+IF(OR(E$31&lt;SH,E$31&gt;HH),'Cenova nabidka NAFTA'!$G19*1/(1+E$31)*IF(NaPoVo=0,0,'Beh smlouvy'!D$8/NaPoVo)+IF(NaPoVo=0,0,'Cenova nabidka NAFTA'!$G19*1/(1+E$31)*'NASTAVENI OBJEDNATELE'!$H$19*'Beh smlouvy'!D$9/NaPoVo)+'Cenova nabidka NAFTA'!$H19*1/(1+E$31),'Cenova nabidka NAFTA'!$G19+IF(NaPoVo=0,0,'Cenova nabidka NAFTA'!$G19*'NASTAVENI OBJEDNATELE'!$H$19*'Beh smlouvy'!D$9/NaPoVo)+'Cenova nabidka NAFTA'!$H19))</f>
        <v>0</v>
      </c>
      <c r="F20" s="114">
        <f>'NABIDKA DOPRAVCE'!$J23*'Vypocty indexu'!G30*('Cenova nabidka NAFTA'!$F19+IF(OR(F$31&lt;SH,F$31&gt;HH),'Cenova nabidka NAFTA'!$G19*1/(1+F$31)*IF(NaPoVo=0,0,'Beh smlouvy'!E$8/NaPoVo)+IF(NaPoVo=0,0,'Cenova nabidka NAFTA'!$G19*1/(1+F$31)*'NASTAVENI OBJEDNATELE'!$H$19*'Beh smlouvy'!E$9/NaPoVo)+'Cenova nabidka NAFTA'!$H19*1/(1+F$31),'Cenova nabidka NAFTA'!$G19+IF(NaPoVo=0,0,'Cenova nabidka NAFTA'!$G19*'NASTAVENI OBJEDNATELE'!$H$19*'Beh smlouvy'!E$9/NaPoVo)+'Cenova nabidka NAFTA'!$H19))</f>
        <v>0</v>
      </c>
      <c r="G20" s="114">
        <f>'NABIDKA DOPRAVCE'!$J23*'Vypocty indexu'!H30*('Cenova nabidka NAFTA'!$F19+IF(OR(G$31&lt;SH,G$31&gt;HH),'Cenova nabidka NAFTA'!$G19*1/(1+G$31)*IF(NaPoVo=0,0,'Beh smlouvy'!F$8/NaPoVo)+IF(NaPoVo=0,0,'Cenova nabidka NAFTA'!$G19*1/(1+G$31)*'NASTAVENI OBJEDNATELE'!$H$19*'Beh smlouvy'!F$9/NaPoVo)+'Cenova nabidka NAFTA'!$H19*1/(1+G$31),'Cenova nabidka NAFTA'!$G19+IF(NaPoVo=0,0,'Cenova nabidka NAFTA'!$G19*'NASTAVENI OBJEDNATELE'!$H$19*'Beh smlouvy'!F$9/NaPoVo)+'Cenova nabidka NAFTA'!$H19))</f>
        <v>0</v>
      </c>
      <c r="H20" s="114">
        <f>'NABIDKA DOPRAVCE'!$J23*'Vypocty indexu'!I30*('Cenova nabidka NAFTA'!$F19+IF(OR(H$31&lt;SH,H$31&gt;HH),'Cenova nabidka NAFTA'!$G19*1/(1+H$31)*IF(NaPoVo=0,0,'Beh smlouvy'!G$8/NaPoVo)+IF(NaPoVo=0,0,'Cenova nabidka NAFTA'!$G19*1/(1+H$31)*'NASTAVENI OBJEDNATELE'!$H$19*'Beh smlouvy'!G$9/NaPoVo)+'Cenova nabidka NAFTA'!$H19*1/(1+H$31),'Cenova nabidka NAFTA'!$G19+IF(NaPoVo=0,0,'Cenova nabidka NAFTA'!$G19*'NASTAVENI OBJEDNATELE'!$H$19*'Beh smlouvy'!G$9/NaPoVo)+'Cenova nabidka NAFTA'!$H19))</f>
        <v>0</v>
      </c>
      <c r="I20" s="114">
        <f>'NABIDKA DOPRAVCE'!$J23*'Vypocty indexu'!J30*('Cenova nabidka NAFTA'!$F19+IF(OR(I$31&lt;SH,I$31&gt;HH),'Cenova nabidka NAFTA'!$G19*1/(1+I$31)*IF(NaPoVo=0,0,'Beh smlouvy'!H$8/NaPoVo)+IF(NaPoVo=0,0,'Cenova nabidka NAFTA'!$G19*1/(1+I$31)*'NASTAVENI OBJEDNATELE'!$H$19*'Beh smlouvy'!H$9/NaPoVo)+'Cenova nabidka NAFTA'!$H19*1/(1+I$31),'Cenova nabidka NAFTA'!$G19+IF(NaPoVo=0,0,'Cenova nabidka NAFTA'!$G19*'NASTAVENI OBJEDNATELE'!$H$19*'Beh smlouvy'!H$9/NaPoVo)+'Cenova nabidka NAFTA'!$H19))</f>
        <v>0</v>
      </c>
      <c r="J20" s="114">
        <f>'NABIDKA DOPRAVCE'!$J23*'Vypocty indexu'!K30*('Cenova nabidka NAFTA'!$F19+IF(OR(J$31&lt;SH,J$31&gt;HH),'Cenova nabidka NAFTA'!$G19*1/(1+J$31)*IF(NaPoVo=0,0,'Beh smlouvy'!I$8/NaPoVo)+IF(NaPoVo=0,0,'Cenova nabidka NAFTA'!$G19*1/(1+J$31)*'NASTAVENI OBJEDNATELE'!$H$19*'Beh smlouvy'!I$9/NaPoVo)+'Cenova nabidka NAFTA'!$H19*1/(1+J$31),'Cenova nabidka NAFTA'!$G19+IF(NaPoVo=0,0,'Cenova nabidka NAFTA'!$G19*'NASTAVENI OBJEDNATELE'!$H$19*'Beh smlouvy'!I$9/NaPoVo)+'Cenova nabidka NAFTA'!$H19))</f>
        <v>0</v>
      </c>
      <c r="K20" s="114">
        <f>'NABIDKA DOPRAVCE'!$J23*'Vypocty indexu'!L30*('Cenova nabidka NAFTA'!$F19+IF(OR(K$31&lt;SH,K$31&gt;HH),'Cenova nabidka NAFTA'!$G19*1/(1+K$31)*IF(NaPoVo=0,0,'Beh smlouvy'!J$8/NaPoVo)+IF(NaPoVo=0,0,'Cenova nabidka NAFTA'!$G19*1/(1+K$31)*'NASTAVENI OBJEDNATELE'!$H$19*'Beh smlouvy'!J$9/NaPoVo)+'Cenova nabidka NAFTA'!$H19*1/(1+K$31),'Cenova nabidka NAFTA'!$G19+IF(NaPoVo=0,0,'Cenova nabidka NAFTA'!$G19*'NASTAVENI OBJEDNATELE'!$H$19*'Beh smlouvy'!J$9/NaPoVo)+'Cenova nabidka NAFTA'!$H19))</f>
        <v>0</v>
      </c>
      <c r="L20" s="114">
        <f>'NABIDKA DOPRAVCE'!$J23*'Vypocty indexu'!M30*('Cenova nabidka NAFTA'!$F19+IF(OR(L$31&lt;SH,L$31&gt;HH),'Cenova nabidka NAFTA'!$G19*1/(1+L$31)*IF(NaPoVo=0,0,'Beh smlouvy'!K$8/NaPoVo)+IF(NaPoVo=0,0,'Cenova nabidka NAFTA'!$G19*1/(1+L$31)*'NASTAVENI OBJEDNATELE'!$H$19*'Beh smlouvy'!K$9/NaPoVo)+'Cenova nabidka NAFTA'!$H19*1/(1+L$31),'Cenova nabidka NAFTA'!$G19+IF(NaPoVo=0,0,'Cenova nabidka NAFTA'!$G19*'NASTAVENI OBJEDNATELE'!$H$19*'Beh smlouvy'!K$9/NaPoVo)+'Cenova nabidka NAFTA'!$H19))</f>
        <v>0</v>
      </c>
      <c r="M20" s="114">
        <f>'NABIDKA DOPRAVCE'!$J23*'Vypocty indexu'!N30*('Cenova nabidka NAFTA'!$F19+IF(OR(M$31&lt;SH,M$31&gt;HH),'Cenova nabidka NAFTA'!$G19*1/(1+M$31)*IF(NaPoVo=0,0,'Beh smlouvy'!L$8/NaPoVo)+IF(NaPoVo=0,0,'Cenova nabidka NAFTA'!$G19*1/(1+M$31)*'NASTAVENI OBJEDNATELE'!$H$19*'Beh smlouvy'!L$9/NaPoVo)+'Cenova nabidka NAFTA'!$H19*1/(1+M$31),'Cenova nabidka NAFTA'!$G19+IF(NaPoVo=0,0,'Cenova nabidka NAFTA'!$G19*'NASTAVENI OBJEDNATELE'!$H$19*'Beh smlouvy'!L$9/NaPoVo)+'Cenova nabidka NAFTA'!$H19))</f>
        <v>0</v>
      </c>
      <c r="N20" s="114">
        <f>'NABIDKA DOPRAVCE'!$J23*'Vypocty indexu'!O30*('Cenova nabidka NAFTA'!$F19+IF(OR(N$31&lt;SH,N$31&gt;HH),'Cenova nabidka NAFTA'!$G19*1/(1+N$31)*IF(NaPoVo=0,0,'Beh smlouvy'!M$8/NaPoVo)+IF(NaPoVo=0,0,'Cenova nabidka NAFTA'!$G19*1/(1+N$31)*'NASTAVENI OBJEDNATELE'!$H$19*'Beh smlouvy'!M$9/NaPoVo)+'Cenova nabidka NAFTA'!$H19*1/(1+N$31),'Cenova nabidka NAFTA'!$G19+IF(NaPoVo=0,0,'Cenova nabidka NAFTA'!$G19*'NASTAVENI OBJEDNATELE'!$H$19*'Beh smlouvy'!M$9/NaPoVo)+'Cenova nabidka NAFTA'!$H19))</f>
        <v>0</v>
      </c>
    </row>
    <row r="21" spans="2:15" outlineLevel="1">
      <c r="B21" s="55">
        <v>19</v>
      </c>
      <c r="C21" s="46" t="s">
        <v>11</v>
      </c>
      <c r="D21" s="184"/>
      <c r="E21" s="114">
        <f>'NABIDKA DOPRAVCE'!$J24*'Vypocty indexu'!F31*('Cenova nabidka NAFTA'!$F20+IF(OR(E$31&lt;SH,E$31&gt;HH),'Cenova nabidka NAFTA'!$G20*1/(1+E$31)*IF(NaPoVo=0,0,'Beh smlouvy'!D$8/NaPoVo)+IF(NaPoVo=0,0,'Cenova nabidka NAFTA'!$G20*1/(1+E$31)*'NASTAVENI OBJEDNATELE'!$H$19*'Beh smlouvy'!D$9/NaPoVo)+'Cenova nabidka NAFTA'!$H20*1/(1+E$31),'Cenova nabidka NAFTA'!$G20+IF(NaPoVo=0,0,'Cenova nabidka NAFTA'!$G20*'NASTAVENI OBJEDNATELE'!$H$19*'Beh smlouvy'!D$9/NaPoVo)+'Cenova nabidka NAFTA'!$H20))</f>
        <v>0</v>
      </c>
      <c r="F21" s="114">
        <f>'NABIDKA DOPRAVCE'!$J24*'Vypocty indexu'!G31*('Cenova nabidka NAFTA'!$F20+IF(OR(F$31&lt;SH,F$31&gt;HH),'Cenova nabidka NAFTA'!$G20*1/(1+F$31)*IF(NaPoVo=0,0,'Beh smlouvy'!E$8/NaPoVo)+IF(NaPoVo=0,0,'Cenova nabidka NAFTA'!$G20*1/(1+F$31)*'NASTAVENI OBJEDNATELE'!$H$19*'Beh smlouvy'!E$9/NaPoVo)+'Cenova nabidka NAFTA'!$H20*1/(1+F$31),'Cenova nabidka NAFTA'!$G20+IF(NaPoVo=0,0,'Cenova nabidka NAFTA'!$G20*'NASTAVENI OBJEDNATELE'!$H$19*'Beh smlouvy'!E$9/NaPoVo)+'Cenova nabidka NAFTA'!$H20))</f>
        <v>0</v>
      </c>
      <c r="G21" s="114">
        <f>'NABIDKA DOPRAVCE'!$J24*'Vypocty indexu'!H31*('Cenova nabidka NAFTA'!$F20+IF(OR(G$31&lt;SH,G$31&gt;HH),'Cenova nabidka NAFTA'!$G20*1/(1+G$31)*IF(NaPoVo=0,0,'Beh smlouvy'!F$8/NaPoVo)+IF(NaPoVo=0,0,'Cenova nabidka NAFTA'!$G20*1/(1+G$31)*'NASTAVENI OBJEDNATELE'!$H$19*'Beh smlouvy'!F$9/NaPoVo)+'Cenova nabidka NAFTA'!$H20*1/(1+G$31),'Cenova nabidka NAFTA'!$G20+IF(NaPoVo=0,0,'Cenova nabidka NAFTA'!$G20*'NASTAVENI OBJEDNATELE'!$H$19*'Beh smlouvy'!F$9/NaPoVo)+'Cenova nabidka NAFTA'!$H20))</f>
        <v>0</v>
      </c>
      <c r="H21" s="114">
        <f>'NABIDKA DOPRAVCE'!$J24*'Vypocty indexu'!I31*('Cenova nabidka NAFTA'!$F20+IF(OR(H$31&lt;SH,H$31&gt;HH),'Cenova nabidka NAFTA'!$G20*1/(1+H$31)*IF(NaPoVo=0,0,'Beh smlouvy'!G$8/NaPoVo)+IF(NaPoVo=0,0,'Cenova nabidka NAFTA'!$G20*1/(1+H$31)*'NASTAVENI OBJEDNATELE'!$H$19*'Beh smlouvy'!G$9/NaPoVo)+'Cenova nabidka NAFTA'!$H20*1/(1+H$31),'Cenova nabidka NAFTA'!$G20+IF(NaPoVo=0,0,'Cenova nabidka NAFTA'!$G20*'NASTAVENI OBJEDNATELE'!$H$19*'Beh smlouvy'!G$9/NaPoVo)+'Cenova nabidka NAFTA'!$H20))</f>
        <v>0</v>
      </c>
      <c r="I21" s="114">
        <f>'NABIDKA DOPRAVCE'!$J24*'Vypocty indexu'!J31*('Cenova nabidka NAFTA'!$F20+IF(OR(I$31&lt;SH,I$31&gt;HH),'Cenova nabidka NAFTA'!$G20*1/(1+I$31)*IF(NaPoVo=0,0,'Beh smlouvy'!H$8/NaPoVo)+IF(NaPoVo=0,0,'Cenova nabidka NAFTA'!$G20*1/(1+I$31)*'NASTAVENI OBJEDNATELE'!$H$19*'Beh smlouvy'!H$9/NaPoVo)+'Cenova nabidka NAFTA'!$H20*1/(1+I$31),'Cenova nabidka NAFTA'!$G20+IF(NaPoVo=0,0,'Cenova nabidka NAFTA'!$G20*'NASTAVENI OBJEDNATELE'!$H$19*'Beh smlouvy'!H$9/NaPoVo)+'Cenova nabidka NAFTA'!$H20))</f>
        <v>0</v>
      </c>
      <c r="J21" s="114">
        <f>'NABIDKA DOPRAVCE'!$J24*'Vypocty indexu'!K31*('Cenova nabidka NAFTA'!$F20+IF(OR(J$31&lt;SH,J$31&gt;HH),'Cenova nabidka NAFTA'!$G20*1/(1+J$31)*IF(NaPoVo=0,0,'Beh smlouvy'!I$8/NaPoVo)+IF(NaPoVo=0,0,'Cenova nabidka NAFTA'!$G20*1/(1+J$31)*'NASTAVENI OBJEDNATELE'!$H$19*'Beh smlouvy'!I$9/NaPoVo)+'Cenova nabidka NAFTA'!$H20*1/(1+J$31),'Cenova nabidka NAFTA'!$G20+IF(NaPoVo=0,0,'Cenova nabidka NAFTA'!$G20*'NASTAVENI OBJEDNATELE'!$H$19*'Beh smlouvy'!I$9/NaPoVo)+'Cenova nabidka NAFTA'!$H20))</f>
        <v>0</v>
      </c>
      <c r="K21" s="114">
        <f>'NABIDKA DOPRAVCE'!$J24*'Vypocty indexu'!L31*('Cenova nabidka NAFTA'!$F20+IF(OR(K$31&lt;SH,K$31&gt;HH),'Cenova nabidka NAFTA'!$G20*1/(1+K$31)*IF(NaPoVo=0,0,'Beh smlouvy'!J$8/NaPoVo)+IF(NaPoVo=0,0,'Cenova nabidka NAFTA'!$G20*1/(1+K$31)*'NASTAVENI OBJEDNATELE'!$H$19*'Beh smlouvy'!J$9/NaPoVo)+'Cenova nabidka NAFTA'!$H20*1/(1+K$31),'Cenova nabidka NAFTA'!$G20+IF(NaPoVo=0,0,'Cenova nabidka NAFTA'!$G20*'NASTAVENI OBJEDNATELE'!$H$19*'Beh smlouvy'!J$9/NaPoVo)+'Cenova nabidka NAFTA'!$H20))</f>
        <v>0</v>
      </c>
      <c r="L21" s="114">
        <f>'NABIDKA DOPRAVCE'!$J24*'Vypocty indexu'!M31*('Cenova nabidka NAFTA'!$F20+IF(OR(L$31&lt;SH,L$31&gt;HH),'Cenova nabidka NAFTA'!$G20*1/(1+L$31)*IF(NaPoVo=0,0,'Beh smlouvy'!K$8/NaPoVo)+IF(NaPoVo=0,0,'Cenova nabidka NAFTA'!$G20*1/(1+L$31)*'NASTAVENI OBJEDNATELE'!$H$19*'Beh smlouvy'!K$9/NaPoVo)+'Cenova nabidka NAFTA'!$H20*1/(1+L$31),'Cenova nabidka NAFTA'!$G20+IF(NaPoVo=0,0,'Cenova nabidka NAFTA'!$G20*'NASTAVENI OBJEDNATELE'!$H$19*'Beh smlouvy'!K$9/NaPoVo)+'Cenova nabidka NAFTA'!$H20))</f>
        <v>0</v>
      </c>
      <c r="M21" s="114">
        <f>'NABIDKA DOPRAVCE'!$J24*'Vypocty indexu'!N31*('Cenova nabidka NAFTA'!$F20+IF(OR(M$31&lt;SH,M$31&gt;HH),'Cenova nabidka NAFTA'!$G20*1/(1+M$31)*IF(NaPoVo=0,0,'Beh smlouvy'!L$8/NaPoVo)+IF(NaPoVo=0,0,'Cenova nabidka NAFTA'!$G20*1/(1+M$31)*'NASTAVENI OBJEDNATELE'!$H$19*'Beh smlouvy'!L$9/NaPoVo)+'Cenova nabidka NAFTA'!$H20*1/(1+M$31),'Cenova nabidka NAFTA'!$G20+IF(NaPoVo=0,0,'Cenova nabidka NAFTA'!$G20*'NASTAVENI OBJEDNATELE'!$H$19*'Beh smlouvy'!L$9/NaPoVo)+'Cenova nabidka NAFTA'!$H20))</f>
        <v>0</v>
      </c>
      <c r="N21" s="114">
        <f>'NABIDKA DOPRAVCE'!$J24*'Vypocty indexu'!O31*('Cenova nabidka NAFTA'!$F20+IF(OR(N$31&lt;SH,N$31&gt;HH),'Cenova nabidka NAFTA'!$G20*1/(1+N$31)*IF(NaPoVo=0,0,'Beh smlouvy'!M$8/NaPoVo)+IF(NaPoVo=0,0,'Cenova nabidka NAFTA'!$G20*1/(1+N$31)*'NASTAVENI OBJEDNATELE'!$H$19*'Beh smlouvy'!M$9/NaPoVo)+'Cenova nabidka NAFTA'!$H20*1/(1+N$31),'Cenova nabidka NAFTA'!$G20+IF(NaPoVo=0,0,'Cenova nabidka NAFTA'!$G20*'NASTAVENI OBJEDNATELE'!$H$19*'Beh smlouvy'!M$9/NaPoVo)+'Cenova nabidka NAFTA'!$H20))</f>
        <v>0</v>
      </c>
    </row>
    <row r="22" spans="2:15" outlineLevel="1">
      <c r="B22" s="55">
        <v>20</v>
      </c>
      <c r="C22" s="46" t="s">
        <v>12</v>
      </c>
      <c r="D22" s="184"/>
      <c r="E22" s="114">
        <f>'NABIDKA DOPRAVCE'!$J25*'Vypocty indexu'!F32*('Cenova nabidka NAFTA'!$F21+IF(OR(E$31&lt;SH,E$31&gt;HH),'Cenova nabidka NAFTA'!$G21*1/(1+E$31)*IF(NaPoVo=0,0,'Beh smlouvy'!D$8/NaPoVo)+IF(NaPoVo=0,0,'Cenova nabidka NAFTA'!$G21*1/(1+E$31)*'NASTAVENI OBJEDNATELE'!$H$19*'Beh smlouvy'!D$9/NaPoVo)+'Cenova nabidka NAFTA'!$H21*1/(1+E$31),'Cenova nabidka NAFTA'!$G21+IF(NaPoVo=0,0,'Cenova nabidka NAFTA'!$G21*'NASTAVENI OBJEDNATELE'!$H$19*'Beh smlouvy'!D$9/NaPoVo)+'Cenova nabidka NAFTA'!$H21))</f>
        <v>0</v>
      </c>
      <c r="F22" s="114">
        <f>'NABIDKA DOPRAVCE'!$J25*'Vypocty indexu'!G32*('Cenova nabidka NAFTA'!$F21+IF(OR(F$31&lt;SH,F$31&gt;HH),'Cenova nabidka NAFTA'!$G21*1/(1+F$31)*IF(NaPoVo=0,0,'Beh smlouvy'!E$8/NaPoVo)+IF(NaPoVo=0,0,'Cenova nabidka NAFTA'!$G21*1/(1+F$31)*'NASTAVENI OBJEDNATELE'!$H$19*'Beh smlouvy'!E$9/NaPoVo)+'Cenova nabidka NAFTA'!$H21*1/(1+F$31),'Cenova nabidka NAFTA'!$G21+IF(NaPoVo=0,0,'Cenova nabidka NAFTA'!$G21*'NASTAVENI OBJEDNATELE'!$H$19*'Beh smlouvy'!E$9/NaPoVo)+'Cenova nabidka NAFTA'!$H21))</f>
        <v>0</v>
      </c>
      <c r="G22" s="114">
        <f>'NABIDKA DOPRAVCE'!$J25*'Vypocty indexu'!H32*('Cenova nabidka NAFTA'!$F21+IF(OR(G$31&lt;SH,G$31&gt;HH),'Cenova nabidka NAFTA'!$G21*1/(1+G$31)*IF(NaPoVo=0,0,'Beh smlouvy'!F$8/NaPoVo)+IF(NaPoVo=0,0,'Cenova nabidka NAFTA'!$G21*1/(1+G$31)*'NASTAVENI OBJEDNATELE'!$H$19*'Beh smlouvy'!F$9/NaPoVo)+'Cenova nabidka NAFTA'!$H21*1/(1+G$31),'Cenova nabidka NAFTA'!$G21+IF(NaPoVo=0,0,'Cenova nabidka NAFTA'!$G21*'NASTAVENI OBJEDNATELE'!$H$19*'Beh smlouvy'!F$9/NaPoVo)+'Cenova nabidka NAFTA'!$H21))</f>
        <v>0</v>
      </c>
      <c r="H22" s="114">
        <f>'NABIDKA DOPRAVCE'!$J25*'Vypocty indexu'!I32*('Cenova nabidka NAFTA'!$F21+IF(OR(H$31&lt;SH,H$31&gt;HH),'Cenova nabidka NAFTA'!$G21*1/(1+H$31)*IF(NaPoVo=0,0,'Beh smlouvy'!G$8/NaPoVo)+IF(NaPoVo=0,0,'Cenova nabidka NAFTA'!$G21*1/(1+H$31)*'NASTAVENI OBJEDNATELE'!$H$19*'Beh smlouvy'!G$9/NaPoVo)+'Cenova nabidka NAFTA'!$H21*1/(1+H$31),'Cenova nabidka NAFTA'!$G21+IF(NaPoVo=0,0,'Cenova nabidka NAFTA'!$G21*'NASTAVENI OBJEDNATELE'!$H$19*'Beh smlouvy'!G$9/NaPoVo)+'Cenova nabidka NAFTA'!$H21))</f>
        <v>0</v>
      </c>
      <c r="I22" s="114">
        <f>'NABIDKA DOPRAVCE'!$J25*'Vypocty indexu'!J32*('Cenova nabidka NAFTA'!$F21+IF(OR(I$31&lt;SH,I$31&gt;HH),'Cenova nabidka NAFTA'!$G21*1/(1+I$31)*IF(NaPoVo=0,0,'Beh smlouvy'!H$8/NaPoVo)+IF(NaPoVo=0,0,'Cenova nabidka NAFTA'!$G21*1/(1+I$31)*'NASTAVENI OBJEDNATELE'!$H$19*'Beh smlouvy'!H$9/NaPoVo)+'Cenova nabidka NAFTA'!$H21*1/(1+I$31),'Cenova nabidka NAFTA'!$G21+IF(NaPoVo=0,0,'Cenova nabidka NAFTA'!$G21*'NASTAVENI OBJEDNATELE'!$H$19*'Beh smlouvy'!H$9/NaPoVo)+'Cenova nabidka NAFTA'!$H21))</f>
        <v>0</v>
      </c>
      <c r="J22" s="114">
        <f>'NABIDKA DOPRAVCE'!$J25*'Vypocty indexu'!K32*('Cenova nabidka NAFTA'!$F21+IF(OR(J$31&lt;SH,J$31&gt;HH),'Cenova nabidka NAFTA'!$G21*1/(1+J$31)*IF(NaPoVo=0,0,'Beh smlouvy'!I$8/NaPoVo)+IF(NaPoVo=0,0,'Cenova nabidka NAFTA'!$G21*1/(1+J$31)*'NASTAVENI OBJEDNATELE'!$H$19*'Beh smlouvy'!I$9/NaPoVo)+'Cenova nabidka NAFTA'!$H21*1/(1+J$31),'Cenova nabidka NAFTA'!$G21+IF(NaPoVo=0,0,'Cenova nabidka NAFTA'!$G21*'NASTAVENI OBJEDNATELE'!$H$19*'Beh smlouvy'!I$9/NaPoVo)+'Cenova nabidka NAFTA'!$H21))</f>
        <v>0</v>
      </c>
      <c r="K22" s="114">
        <f>'NABIDKA DOPRAVCE'!$J25*'Vypocty indexu'!L32*('Cenova nabidka NAFTA'!$F21+IF(OR(K$31&lt;SH,K$31&gt;HH),'Cenova nabidka NAFTA'!$G21*1/(1+K$31)*IF(NaPoVo=0,0,'Beh smlouvy'!J$8/NaPoVo)+IF(NaPoVo=0,0,'Cenova nabidka NAFTA'!$G21*1/(1+K$31)*'NASTAVENI OBJEDNATELE'!$H$19*'Beh smlouvy'!J$9/NaPoVo)+'Cenova nabidka NAFTA'!$H21*1/(1+K$31),'Cenova nabidka NAFTA'!$G21+IF(NaPoVo=0,0,'Cenova nabidka NAFTA'!$G21*'NASTAVENI OBJEDNATELE'!$H$19*'Beh smlouvy'!J$9/NaPoVo)+'Cenova nabidka NAFTA'!$H21))</f>
        <v>0</v>
      </c>
      <c r="L22" s="114">
        <f>'NABIDKA DOPRAVCE'!$J25*'Vypocty indexu'!M32*('Cenova nabidka NAFTA'!$F21+IF(OR(L$31&lt;SH,L$31&gt;HH),'Cenova nabidka NAFTA'!$G21*1/(1+L$31)*IF(NaPoVo=0,0,'Beh smlouvy'!K$8/NaPoVo)+IF(NaPoVo=0,0,'Cenova nabidka NAFTA'!$G21*1/(1+L$31)*'NASTAVENI OBJEDNATELE'!$H$19*'Beh smlouvy'!K$9/NaPoVo)+'Cenova nabidka NAFTA'!$H21*1/(1+L$31),'Cenova nabidka NAFTA'!$G21+IF(NaPoVo=0,0,'Cenova nabidka NAFTA'!$G21*'NASTAVENI OBJEDNATELE'!$H$19*'Beh smlouvy'!K$9/NaPoVo)+'Cenova nabidka NAFTA'!$H21))</f>
        <v>0</v>
      </c>
      <c r="M22" s="114">
        <f>'NABIDKA DOPRAVCE'!$J25*'Vypocty indexu'!N32*('Cenova nabidka NAFTA'!$F21+IF(OR(M$31&lt;SH,M$31&gt;HH),'Cenova nabidka NAFTA'!$G21*1/(1+M$31)*IF(NaPoVo=0,0,'Beh smlouvy'!L$8/NaPoVo)+IF(NaPoVo=0,0,'Cenova nabidka NAFTA'!$G21*1/(1+M$31)*'NASTAVENI OBJEDNATELE'!$H$19*'Beh smlouvy'!L$9/NaPoVo)+'Cenova nabidka NAFTA'!$H21*1/(1+M$31),'Cenova nabidka NAFTA'!$G21+IF(NaPoVo=0,0,'Cenova nabidka NAFTA'!$G21*'NASTAVENI OBJEDNATELE'!$H$19*'Beh smlouvy'!L$9/NaPoVo)+'Cenova nabidka NAFTA'!$H21))</f>
        <v>0</v>
      </c>
      <c r="N22" s="114">
        <f>'NABIDKA DOPRAVCE'!$J25*'Vypocty indexu'!O32*('Cenova nabidka NAFTA'!$F21+IF(OR(N$31&lt;SH,N$31&gt;HH),'Cenova nabidka NAFTA'!$G21*1/(1+N$31)*IF(NaPoVo=0,0,'Beh smlouvy'!M$8/NaPoVo)+IF(NaPoVo=0,0,'Cenova nabidka NAFTA'!$G21*1/(1+N$31)*'NASTAVENI OBJEDNATELE'!$H$19*'Beh smlouvy'!M$9/NaPoVo)+'Cenova nabidka NAFTA'!$H21*1/(1+N$31),'Cenova nabidka NAFTA'!$G21+IF(NaPoVo=0,0,'Cenova nabidka NAFTA'!$G21*'NASTAVENI OBJEDNATELE'!$H$19*'Beh smlouvy'!M$9/NaPoVo)+'Cenova nabidka NAFTA'!$H21))</f>
        <v>0</v>
      </c>
    </row>
    <row r="23" spans="2:15" outlineLevel="1">
      <c r="B23" s="55">
        <v>21</v>
      </c>
      <c r="C23" s="46" t="s">
        <v>13</v>
      </c>
      <c r="D23" s="184"/>
      <c r="E23" s="114">
        <f>'NABIDKA DOPRAVCE'!$J26*'Vypocty indexu'!F33*('Cenova nabidka NAFTA'!$F22+IF(OR(E$31&lt;SH,E$31&gt;HH),'Cenova nabidka NAFTA'!$G22*1/(1+E$31)*IF(NaPoVo=0,0,'Beh smlouvy'!D$8/NaPoVo)+IF(NaPoVo=0,0,'Cenova nabidka NAFTA'!$G22*1/(1+E$31)*'NASTAVENI OBJEDNATELE'!$H$19*'Beh smlouvy'!D$9/NaPoVo)+'Cenova nabidka NAFTA'!$H22*1/(1+E$31),'Cenova nabidka NAFTA'!$G22+IF(NaPoVo=0,0,'Cenova nabidka NAFTA'!$G22*'NASTAVENI OBJEDNATELE'!$H$19*'Beh smlouvy'!D$9/NaPoVo)+'Cenova nabidka NAFTA'!$H22))</f>
        <v>0</v>
      </c>
      <c r="F23" s="114">
        <f>'NABIDKA DOPRAVCE'!$J26*'Vypocty indexu'!G33*('Cenova nabidka NAFTA'!$F22+IF(OR(F$31&lt;SH,F$31&gt;HH),'Cenova nabidka NAFTA'!$G22*1/(1+F$31)*IF(NaPoVo=0,0,'Beh smlouvy'!E$8/NaPoVo)+IF(NaPoVo=0,0,'Cenova nabidka NAFTA'!$G22*1/(1+F$31)*'NASTAVENI OBJEDNATELE'!$H$19*'Beh smlouvy'!E$9/NaPoVo)+'Cenova nabidka NAFTA'!$H22*1/(1+F$31),'Cenova nabidka NAFTA'!$G22+IF(NaPoVo=0,0,'Cenova nabidka NAFTA'!$G22*'NASTAVENI OBJEDNATELE'!$H$19*'Beh smlouvy'!E$9/NaPoVo)+'Cenova nabidka NAFTA'!$H22))</f>
        <v>0</v>
      </c>
      <c r="G23" s="114">
        <f>'NABIDKA DOPRAVCE'!$J26*'Vypocty indexu'!H33*('Cenova nabidka NAFTA'!$F22+IF(OR(G$31&lt;SH,G$31&gt;HH),'Cenova nabidka NAFTA'!$G22*1/(1+G$31)*IF(NaPoVo=0,0,'Beh smlouvy'!F$8/NaPoVo)+IF(NaPoVo=0,0,'Cenova nabidka NAFTA'!$G22*1/(1+G$31)*'NASTAVENI OBJEDNATELE'!$H$19*'Beh smlouvy'!F$9/NaPoVo)+'Cenova nabidka NAFTA'!$H22*1/(1+G$31),'Cenova nabidka NAFTA'!$G22+IF(NaPoVo=0,0,'Cenova nabidka NAFTA'!$G22*'NASTAVENI OBJEDNATELE'!$H$19*'Beh smlouvy'!F$9/NaPoVo)+'Cenova nabidka NAFTA'!$H22))</f>
        <v>0</v>
      </c>
      <c r="H23" s="114">
        <f>'NABIDKA DOPRAVCE'!$J26*'Vypocty indexu'!I33*('Cenova nabidka NAFTA'!$F22+IF(OR(H$31&lt;SH,H$31&gt;HH),'Cenova nabidka NAFTA'!$G22*1/(1+H$31)*IF(NaPoVo=0,0,'Beh smlouvy'!G$8/NaPoVo)+IF(NaPoVo=0,0,'Cenova nabidka NAFTA'!$G22*1/(1+H$31)*'NASTAVENI OBJEDNATELE'!$H$19*'Beh smlouvy'!G$9/NaPoVo)+'Cenova nabidka NAFTA'!$H22*1/(1+H$31),'Cenova nabidka NAFTA'!$G22+IF(NaPoVo=0,0,'Cenova nabidka NAFTA'!$G22*'NASTAVENI OBJEDNATELE'!$H$19*'Beh smlouvy'!G$9/NaPoVo)+'Cenova nabidka NAFTA'!$H22))</f>
        <v>0</v>
      </c>
      <c r="I23" s="114">
        <f>'NABIDKA DOPRAVCE'!$J26*'Vypocty indexu'!J33*('Cenova nabidka NAFTA'!$F22+IF(OR(I$31&lt;SH,I$31&gt;HH),'Cenova nabidka NAFTA'!$G22*1/(1+I$31)*IF(NaPoVo=0,0,'Beh smlouvy'!H$8/NaPoVo)+IF(NaPoVo=0,0,'Cenova nabidka NAFTA'!$G22*1/(1+I$31)*'NASTAVENI OBJEDNATELE'!$H$19*'Beh smlouvy'!H$9/NaPoVo)+'Cenova nabidka NAFTA'!$H22*1/(1+I$31),'Cenova nabidka NAFTA'!$G22+IF(NaPoVo=0,0,'Cenova nabidka NAFTA'!$G22*'NASTAVENI OBJEDNATELE'!$H$19*'Beh smlouvy'!H$9/NaPoVo)+'Cenova nabidka NAFTA'!$H22))</f>
        <v>0</v>
      </c>
      <c r="J23" s="114">
        <f>'NABIDKA DOPRAVCE'!$J26*'Vypocty indexu'!K33*('Cenova nabidka NAFTA'!$F22+IF(OR(J$31&lt;SH,J$31&gt;HH),'Cenova nabidka NAFTA'!$G22*1/(1+J$31)*IF(NaPoVo=0,0,'Beh smlouvy'!I$8/NaPoVo)+IF(NaPoVo=0,0,'Cenova nabidka NAFTA'!$G22*1/(1+J$31)*'NASTAVENI OBJEDNATELE'!$H$19*'Beh smlouvy'!I$9/NaPoVo)+'Cenova nabidka NAFTA'!$H22*1/(1+J$31),'Cenova nabidka NAFTA'!$G22+IF(NaPoVo=0,0,'Cenova nabidka NAFTA'!$G22*'NASTAVENI OBJEDNATELE'!$H$19*'Beh smlouvy'!I$9/NaPoVo)+'Cenova nabidka NAFTA'!$H22))</f>
        <v>0</v>
      </c>
      <c r="K23" s="114">
        <f>'NABIDKA DOPRAVCE'!$J26*'Vypocty indexu'!L33*('Cenova nabidka NAFTA'!$F22+IF(OR(K$31&lt;SH,K$31&gt;HH),'Cenova nabidka NAFTA'!$G22*1/(1+K$31)*IF(NaPoVo=0,0,'Beh smlouvy'!J$8/NaPoVo)+IF(NaPoVo=0,0,'Cenova nabidka NAFTA'!$G22*1/(1+K$31)*'NASTAVENI OBJEDNATELE'!$H$19*'Beh smlouvy'!J$9/NaPoVo)+'Cenova nabidka NAFTA'!$H22*1/(1+K$31),'Cenova nabidka NAFTA'!$G22+IF(NaPoVo=0,0,'Cenova nabidka NAFTA'!$G22*'NASTAVENI OBJEDNATELE'!$H$19*'Beh smlouvy'!J$9/NaPoVo)+'Cenova nabidka NAFTA'!$H22))</f>
        <v>0</v>
      </c>
      <c r="L23" s="114">
        <f>'NABIDKA DOPRAVCE'!$J26*'Vypocty indexu'!M33*('Cenova nabidka NAFTA'!$F22+IF(OR(L$31&lt;SH,L$31&gt;HH),'Cenova nabidka NAFTA'!$G22*1/(1+L$31)*IF(NaPoVo=0,0,'Beh smlouvy'!K$8/NaPoVo)+IF(NaPoVo=0,0,'Cenova nabidka NAFTA'!$G22*1/(1+L$31)*'NASTAVENI OBJEDNATELE'!$H$19*'Beh smlouvy'!K$9/NaPoVo)+'Cenova nabidka NAFTA'!$H22*1/(1+L$31),'Cenova nabidka NAFTA'!$G22+IF(NaPoVo=0,0,'Cenova nabidka NAFTA'!$G22*'NASTAVENI OBJEDNATELE'!$H$19*'Beh smlouvy'!K$9/NaPoVo)+'Cenova nabidka NAFTA'!$H22))</f>
        <v>0</v>
      </c>
      <c r="M23" s="114">
        <f>'NABIDKA DOPRAVCE'!$J26*'Vypocty indexu'!N33*('Cenova nabidka NAFTA'!$F22+IF(OR(M$31&lt;SH,M$31&gt;HH),'Cenova nabidka NAFTA'!$G22*1/(1+M$31)*IF(NaPoVo=0,0,'Beh smlouvy'!L$8/NaPoVo)+IF(NaPoVo=0,0,'Cenova nabidka NAFTA'!$G22*1/(1+M$31)*'NASTAVENI OBJEDNATELE'!$H$19*'Beh smlouvy'!L$9/NaPoVo)+'Cenova nabidka NAFTA'!$H22*1/(1+M$31),'Cenova nabidka NAFTA'!$G22+IF(NaPoVo=0,0,'Cenova nabidka NAFTA'!$G22*'NASTAVENI OBJEDNATELE'!$H$19*'Beh smlouvy'!L$9/NaPoVo)+'Cenova nabidka NAFTA'!$H22))</f>
        <v>0</v>
      </c>
      <c r="N23" s="114">
        <f>'NABIDKA DOPRAVCE'!$J26*'Vypocty indexu'!O33*('Cenova nabidka NAFTA'!$F22+IF(OR(N$31&lt;SH,N$31&gt;HH),'Cenova nabidka NAFTA'!$G22*1/(1+N$31)*IF(NaPoVo=0,0,'Beh smlouvy'!M$8/NaPoVo)+IF(NaPoVo=0,0,'Cenova nabidka NAFTA'!$G22*1/(1+N$31)*'NASTAVENI OBJEDNATELE'!$H$19*'Beh smlouvy'!M$9/NaPoVo)+'Cenova nabidka NAFTA'!$H22*1/(1+N$31),'Cenova nabidka NAFTA'!$G22+IF(NaPoVo=0,0,'Cenova nabidka NAFTA'!$G22*'NASTAVENI OBJEDNATELE'!$H$19*'Beh smlouvy'!M$9/NaPoVo)+'Cenova nabidka NAFTA'!$H22))</f>
        <v>0</v>
      </c>
    </row>
    <row r="24" spans="2:15" outlineLevel="1">
      <c r="B24" s="55">
        <v>22</v>
      </c>
      <c r="C24" s="46" t="s">
        <v>14</v>
      </c>
      <c r="D24" s="184"/>
      <c r="E24" s="114">
        <f>'NABIDKA DOPRAVCE'!$J27*'Vypocty indexu'!F34*('Cenova nabidka NAFTA'!$F23+IF(OR(E$31&lt;SH,E$31&gt;HH),'Cenova nabidka NAFTA'!$G23*1/(1+E$31)*IF(NaPoVo=0,0,'Beh smlouvy'!D$8/NaPoVo)+IF(NaPoVo=0,0,'Cenova nabidka NAFTA'!$G23*1/(1+E$31)*'NASTAVENI OBJEDNATELE'!$H$19*'Beh smlouvy'!D$9/NaPoVo)+'Cenova nabidka NAFTA'!$H23*1/(1+E$31),'Cenova nabidka NAFTA'!$G23+IF(NaPoVo=0,0,'Cenova nabidka NAFTA'!$G23*'NASTAVENI OBJEDNATELE'!$H$19*'Beh smlouvy'!D$9/NaPoVo)+'Cenova nabidka NAFTA'!$H23))</f>
        <v>0</v>
      </c>
      <c r="F24" s="114">
        <f>'NABIDKA DOPRAVCE'!$J27*'Vypocty indexu'!G34*('Cenova nabidka NAFTA'!$F23+IF(OR(F$31&lt;SH,F$31&gt;HH),'Cenova nabidka NAFTA'!$G23*1/(1+F$31)*IF(NaPoVo=0,0,'Beh smlouvy'!E$8/NaPoVo)+IF(NaPoVo=0,0,'Cenova nabidka NAFTA'!$G23*1/(1+F$31)*'NASTAVENI OBJEDNATELE'!$H$19*'Beh smlouvy'!E$9/NaPoVo)+'Cenova nabidka NAFTA'!$H23*1/(1+F$31),'Cenova nabidka NAFTA'!$G23+IF(NaPoVo=0,0,'Cenova nabidka NAFTA'!$G23*'NASTAVENI OBJEDNATELE'!$H$19*'Beh smlouvy'!E$9/NaPoVo)+'Cenova nabidka NAFTA'!$H23))</f>
        <v>0</v>
      </c>
      <c r="G24" s="114">
        <f>'NABIDKA DOPRAVCE'!$J27*'Vypocty indexu'!H34*('Cenova nabidka NAFTA'!$F23+IF(OR(G$31&lt;SH,G$31&gt;HH),'Cenova nabidka NAFTA'!$G23*1/(1+G$31)*IF(NaPoVo=0,0,'Beh smlouvy'!F$8/NaPoVo)+IF(NaPoVo=0,0,'Cenova nabidka NAFTA'!$G23*1/(1+G$31)*'NASTAVENI OBJEDNATELE'!$H$19*'Beh smlouvy'!F$9/NaPoVo)+'Cenova nabidka NAFTA'!$H23*1/(1+G$31),'Cenova nabidka NAFTA'!$G23+IF(NaPoVo=0,0,'Cenova nabidka NAFTA'!$G23*'NASTAVENI OBJEDNATELE'!$H$19*'Beh smlouvy'!F$9/NaPoVo)+'Cenova nabidka NAFTA'!$H23))</f>
        <v>0</v>
      </c>
      <c r="H24" s="114">
        <f>'NABIDKA DOPRAVCE'!$J27*'Vypocty indexu'!I34*('Cenova nabidka NAFTA'!$F23+IF(OR(H$31&lt;SH,H$31&gt;HH),'Cenova nabidka NAFTA'!$G23*1/(1+H$31)*IF(NaPoVo=0,0,'Beh smlouvy'!G$8/NaPoVo)+IF(NaPoVo=0,0,'Cenova nabidka NAFTA'!$G23*1/(1+H$31)*'NASTAVENI OBJEDNATELE'!$H$19*'Beh smlouvy'!G$9/NaPoVo)+'Cenova nabidka NAFTA'!$H23*1/(1+H$31),'Cenova nabidka NAFTA'!$G23+IF(NaPoVo=0,0,'Cenova nabidka NAFTA'!$G23*'NASTAVENI OBJEDNATELE'!$H$19*'Beh smlouvy'!G$9/NaPoVo)+'Cenova nabidka NAFTA'!$H23))</f>
        <v>0</v>
      </c>
      <c r="I24" s="114">
        <f>'NABIDKA DOPRAVCE'!$J27*'Vypocty indexu'!J34*('Cenova nabidka NAFTA'!$F23+IF(OR(I$31&lt;SH,I$31&gt;HH),'Cenova nabidka NAFTA'!$G23*1/(1+I$31)*IF(NaPoVo=0,0,'Beh smlouvy'!H$8/NaPoVo)+IF(NaPoVo=0,0,'Cenova nabidka NAFTA'!$G23*1/(1+I$31)*'NASTAVENI OBJEDNATELE'!$H$19*'Beh smlouvy'!H$9/NaPoVo)+'Cenova nabidka NAFTA'!$H23*1/(1+I$31),'Cenova nabidka NAFTA'!$G23+IF(NaPoVo=0,0,'Cenova nabidka NAFTA'!$G23*'NASTAVENI OBJEDNATELE'!$H$19*'Beh smlouvy'!H$9/NaPoVo)+'Cenova nabidka NAFTA'!$H23))</f>
        <v>0</v>
      </c>
      <c r="J24" s="114">
        <f>'NABIDKA DOPRAVCE'!$J27*'Vypocty indexu'!K34*('Cenova nabidka NAFTA'!$F23+IF(OR(J$31&lt;SH,J$31&gt;HH),'Cenova nabidka NAFTA'!$G23*1/(1+J$31)*IF(NaPoVo=0,0,'Beh smlouvy'!I$8/NaPoVo)+IF(NaPoVo=0,0,'Cenova nabidka NAFTA'!$G23*1/(1+J$31)*'NASTAVENI OBJEDNATELE'!$H$19*'Beh smlouvy'!I$9/NaPoVo)+'Cenova nabidka NAFTA'!$H23*1/(1+J$31),'Cenova nabidka NAFTA'!$G23+IF(NaPoVo=0,0,'Cenova nabidka NAFTA'!$G23*'NASTAVENI OBJEDNATELE'!$H$19*'Beh smlouvy'!I$9/NaPoVo)+'Cenova nabidka NAFTA'!$H23))</f>
        <v>0</v>
      </c>
      <c r="K24" s="114">
        <f>'NABIDKA DOPRAVCE'!$J27*'Vypocty indexu'!L34*('Cenova nabidka NAFTA'!$F23+IF(OR(K$31&lt;SH,K$31&gt;HH),'Cenova nabidka NAFTA'!$G23*1/(1+K$31)*IF(NaPoVo=0,0,'Beh smlouvy'!J$8/NaPoVo)+IF(NaPoVo=0,0,'Cenova nabidka NAFTA'!$G23*1/(1+K$31)*'NASTAVENI OBJEDNATELE'!$H$19*'Beh smlouvy'!J$9/NaPoVo)+'Cenova nabidka NAFTA'!$H23*1/(1+K$31),'Cenova nabidka NAFTA'!$G23+IF(NaPoVo=0,0,'Cenova nabidka NAFTA'!$G23*'NASTAVENI OBJEDNATELE'!$H$19*'Beh smlouvy'!J$9/NaPoVo)+'Cenova nabidka NAFTA'!$H23))</f>
        <v>0</v>
      </c>
      <c r="L24" s="114">
        <f>'NABIDKA DOPRAVCE'!$J27*'Vypocty indexu'!M34*('Cenova nabidka NAFTA'!$F23+IF(OR(L$31&lt;SH,L$31&gt;HH),'Cenova nabidka NAFTA'!$G23*1/(1+L$31)*IF(NaPoVo=0,0,'Beh smlouvy'!K$8/NaPoVo)+IF(NaPoVo=0,0,'Cenova nabidka NAFTA'!$G23*1/(1+L$31)*'NASTAVENI OBJEDNATELE'!$H$19*'Beh smlouvy'!K$9/NaPoVo)+'Cenova nabidka NAFTA'!$H23*1/(1+L$31),'Cenova nabidka NAFTA'!$G23+IF(NaPoVo=0,0,'Cenova nabidka NAFTA'!$G23*'NASTAVENI OBJEDNATELE'!$H$19*'Beh smlouvy'!K$9/NaPoVo)+'Cenova nabidka NAFTA'!$H23))</f>
        <v>0</v>
      </c>
      <c r="M24" s="114">
        <f>'NABIDKA DOPRAVCE'!$J27*'Vypocty indexu'!N34*('Cenova nabidka NAFTA'!$F23+IF(OR(M$31&lt;SH,M$31&gt;HH),'Cenova nabidka NAFTA'!$G23*1/(1+M$31)*IF(NaPoVo=0,0,'Beh smlouvy'!L$8/NaPoVo)+IF(NaPoVo=0,0,'Cenova nabidka NAFTA'!$G23*1/(1+M$31)*'NASTAVENI OBJEDNATELE'!$H$19*'Beh smlouvy'!L$9/NaPoVo)+'Cenova nabidka NAFTA'!$H23*1/(1+M$31),'Cenova nabidka NAFTA'!$G23+IF(NaPoVo=0,0,'Cenova nabidka NAFTA'!$G23*'NASTAVENI OBJEDNATELE'!$H$19*'Beh smlouvy'!L$9/NaPoVo)+'Cenova nabidka NAFTA'!$H23))</f>
        <v>0</v>
      </c>
      <c r="N24" s="114">
        <f>'NABIDKA DOPRAVCE'!$J27*'Vypocty indexu'!O34*('Cenova nabidka NAFTA'!$F23+IF(OR(N$31&lt;SH,N$31&gt;HH),'Cenova nabidka NAFTA'!$G23*1/(1+N$31)*IF(NaPoVo=0,0,'Beh smlouvy'!M$8/NaPoVo)+IF(NaPoVo=0,0,'Cenova nabidka NAFTA'!$G23*1/(1+N$31)*'NASTAVENI OBJEDNATELE'!$H$19*'Beh smlouvy'!M$9/NaPoVo)+'Cenova nabidka NAFTA'!$H23*1/(1+N$31),'Cenova nabidka NAFTA'!$G23+IF(NaPoVo=0,0,'Cenova nabidka NAFTA'!$G23*'NASTAVENI OBJEDNATELE'!$H$19*'Beh smlouvy'!M$9/NaPoVo)+'Cenova nabidka NAFTA'!$H23))</f>
        <v>0</v>
      </c>
    </row>
    <row r="25" spans="2:15" outlineLevel="1">
      <c r="B25" s="55">
        <v>23</v>
      </c>
      <c r="C25" s="46" t="s">
        <v>15</v>
      </c>
      <c r="D25" s="184"/>
      <c r="E25" s="114">
        <f>'NABIDKA DOPRAVCE'!$J28*'Vypocty indexu'!F35*('Cenova nabidka NAFTA'!$F24+IF(OR(E$31&lt;SH,E$31&gt;HH),'Cenova nabidka NAFTA'!$G24*1/(1+E$31)*IF(NaPoVo=0,0,'Beh smlouvy'!D$8/NaPoVo)+IF(NaPoVo=0,0,'Cenova nabidka NAFTA'!$G24*1/(1+E$31)*'NASTAVENI OBJEDNATELE'!$H$19*'Beh smlouvy'!D$9/NaPoVo)+'Cenova nabidka NAFTA'!$H24*1/(1+E$31),'Cenova nabidka NAFTA'!$G24+IF(NaPoVo=0,0,'Cenova nabidka NAFTA'!$G24*'NASTAVENI OBJEDNATELE'!$H$19*'Beh smlouvy'!D$9/NaPoVo)+'Cenova nabidka NAFTA'!$H24))</f>
        <v>0</v>
      </c>
      <c r="F25" s="114">
        <f>'NABIDKA DOPRAVCE'!$J28*'Vypocty indexu'!G35*('Cenova nabidka NAFTA'!$F24+IF(OR(F$31&lt;SH,F$31&gt;HH),'Cenova nabidka NAFTA'!$G24*1/(1+F$31)*IF(NaPoVo=0,0,'Beh smlouvy'!E$8/NaPoVo)+IF(NaPoVo=0,0,'Cenova nabidka NAFTA'!$G24*1/(1+F$31)*'NASTAVENI OBJEDNATELE'!$H$19*'Beh smlouvy'!E$9/NaPoVo)+'Cenova nabidka NAFTA'!$H24*1/(1+F$31),'Cenova nabidka NAFTA'!$G24+IF(NaPoVo=0,0,'Cenova nabidka NAFTA'!$G24*'NASTAVENI OBJEDNATELE'!$H$19*'Beh smlouvy'!E$9/NaPoVo)+'Cenova nabidka NAFTA'!$H24))</f>
        <v>0</v>
      </c>
      <c r="G25" s="114">
        <f>'NABIDKA DOPRAVCE'!$J28*'Vypocty indexu'!H35*('Cenova nabidka NAFTA'!$F24+IF(OR(G$31&lt;SH,G$31&gt;HH),'Cenova nabidka NAFTA'!$G24*1/(1+G$31)*IF(NaPoVo=0,0,'Beh smlouvy'!F$8/NaPoVo)+IF(NaPoVo=0,0,'Cenova nabidka NAFTA'!$G24*1/(1+G$31)*'NASTAVENI OBJEDNATELE'!$H$19*'Beh smlouvy'!F$9/NaPoVo)+'Cenova nabidka NAFTA'!$H24*1/(1+G$31),'Cenova nabidka NAFTA'!$G24+IF(NaPoVo=0,0,'Cenova nabidka NAFTA'!$G24*'NASTAVENI OBJEDNATELE'!$H$19*'Beh smlouvy'!F$9/NaPoVo)+'Cenova nabidka NAFTA'!$H24))</f>
        <v>0</v>
      </c>
      <c r="H25" s="114">
        <f>'NABIDKA DOPRAVCE'!$J28*'Vypocty indexu'!I35*('Cenova nabidka NAFTA'!$F24+IF(OR(H$31&lt;SH,H$31&gt;HH),'Cenova nabidka NAFTA'!$G24*1/(1+H$31)*IF(NaPoVo=0,0,'Beh smlouvy'!G$8/NaPoVo)+IF(NaPoVo=0,0,'Cenova nabidka NAFTA'!$G24*1/(1+H$31)*'NASTAVENI OBJEDNATELE'!$H$19*'Beh smlouvy'!G$9/NaPoVo)+'Cenova nabidka NAFTA'!$H24*1/(1+H$31),'Cenova nabidka NAFTA'!$G24+IF(NaPoVo=0,0,'Cenova nabidka NAFTA'!$G24*'NASTAVENI OBJEDNATELE'!$H$19*'Beh smlouvy'!G$9/NaPoVo)+'Cenova nabidka NAFTA'!$H24))</f>
        <v>0</v>
      </c>
      <c r="I25" s="114">
        <f>'NABIDKA DOPRAVCE'!$J28*'Vypocty indexu'!J35*('Cenova nabidka NAFTA'!$F24+IF(OR(I$31&lt;SH,I$31&gt;HH),'Cenova nabidka NAFTA'!$G24*1/(1+I$31)*IF(NaPoVo=0,0,'Beh smlouvy'!H$8/NaPoVo)+IF(NaPoVo=0,0,'Cenova nabidka NAFTA'!$G24*1/(1+I$31)*'NASTAVENI OBJEDNATELE'!$H$19*'Beh smlouvy'!H$9/NaPoVo)+'Cenova nabidka NAFTA'!$H24*1/(1+I$31),'Cenova nabidka NAFTA'!$G24+IF(NaPoVo=0,0,'Cenova nabidka NAFTA'!$G24*'NASTAVENI OBJEDNATELE'!$H$19*'Beh smlouvy'!H$9/NaPoVo)+'Cenova nabidka NAFTA'!$H24))</f>
        <v>0</v>
      </c>
      <c r="J25" s="114">
        <f>'NABIDKA DOPRAVCE'!$J28*'Vypocty indexu'!K35*('Cenova nabidka NAFTA'!$F24+IF(OR(J$31&lt;SH,J$31&gt;HH),'Cenova nabidka NAFTA'!$G24*1/(1+J$31)*IF(NaPoVo=0,0,'Beh smlouvy'!I$8/NaPoVo)+IF(NaPoVo=0,0,'Cenova nabidka NAFTA'!$G24*1/(1+J$31)*'NASTAVENI OBJEDNATELE'!$H$19*'Beh smlouvy'!I$9/NaPoVo)+'Cenova nabidka NAFTA'!$H24*1/(1+J$31),'Cenova nabidka NAFTA'!$G24+IF(NaPoVo=0,0,'Cenova nabidka NAFTA'!$G24*'NASTAVENI OBJEDNATELE'!$H$19*'Beh smlouvy'!I$9/NaPoVo)+'Cenova nabidka NAFTA'!$H24))</f>
        <v>0</v>
      </c>
      <c r="K25" s="114">
        <f>'NABIDKA DOPRAVCE'!$J28*'Vypocty indexu'!L35*('Cenova nabidka NAFTA'!$F24+IF(OR(K$31&lt;SH,K$31&gt;HH),'Cenova nabidka NAFTA'!$G24*1/(1+K$31)*IF(NaPoVo=0,0,'Beh smlouvy'!J$8/NaPoVo)+IF(NaPoVo=0,0,'Cenova nabidka NAFTA'!$G24*1/(1+K$31)*'NASTAVENI OBJEDNATELE'!$H$19*'Beh smlouvy'!J$9/NaPoVo)+'Cenova nabidka NAFTA'!$H24*1/(1+K$31),'Cenova nabidka NAFTA'!$G24+IF(NaPoVo=0,0,'Cenova nabidka NAFTA'!$G24*'NASTAVENI OBJEDNATELE'!$H$19*'Beh smlouvy'!J$9/NaPoVo)+'Cenova nabidka NAFTA'!$H24))</f>
        <v>0</v>
      </c>
      <c r="L25" s="114">
        <f>'NABIDKA DOPRAVCE'!$J28*'Vypocty indexu'!M35*('Cenova nabidka NAFTA'!$F24+IF(OR(L$31&lt;SH,L$31&gt;HH),'Cenova nabidka NAFTA'!$G24*1/(1+L$31)*IF(NaPoVo=0,0,'Beh smlouvy'!K$8/NaPoVo)+IF(NaPoVo=0,0,'Cenova nabidka NAFTA'!$G24*1/(1+L$31)*'NASTAVENI OBJEDNATELE'!$H$19*'Beh smlouvy'!K$9/NaPoVo)+'Cenova nabidka NAFTA'!$H24*1/(1+L$31),'Cenova nabidka NAFTA'!$G24+IF(NaPoVo=0,0,'Cenova nabidka NAFTA'!$G24*'NASTAVENI OBJEDNATELE'!$H$19*'Beh smlouvy'!K$9/NaPoVo)+'Cenova nabidka NAFTA'!$H24))</f>
        <v>0</v>
      </c>
      <c r="M25" s="114">
        <f>'NABIDKA DOPRAVCE'!$J28*'Vypocty indexu'!N35*('Cenova nabidka NAFTA'!$F24+IF(OR(M$31&lt;SH,M$31&gt;HH),'Cenova nabidka NAFTA'!$G24*1/(1+M$31)*IF(NaPoVo=0,0,'Beh smlouvy'!L$8/NaPoVo)+IF(NaPoVo=0,0,'Cenova nabidka NAFTA'!$G24*1/(1+M$31)*'NASTAVENI OBJEDNATELE'!$H$19*'Beh smlouvy'!L$9/NaPoVo)+'Cenova nabidka NAFTA'!$H24*1/(1+M$31),'Cenova nabidka NAFTA'!$G24+IF(NaPoVo=0,0,'Cenova nabidka NAFTA'!$G24*'NASTAVENI OBJEDNATELE'!$H$19*'Beh smlouvy'!L$9/NaPoVo)+'Cenova nabidka NAFTA'!$H24))</f>
        <v>0</v>
      </c>
      <c r="N25" s="114">
        <f>'NABIDKA DOPRAVCE'!$J28*'Vypocty indexu'!O35*('Cenova nabidka NAFTA'!$F24+IF(OR(N$31&lt;SH,N$31&gt;HH),'Cenova nabidka NAFTA'!$G24*1/(1+N$31)*IF(NaPoVo=0,0,'Beh smlouvy'!M$8/NaPoVo)+IF(NaPoVo=0,0,'Cenova nabidka NAFTA'!$G24*1/(1+N$31)*'NASTAVENI OBJEDNATELE'!$H$19*'Beh smlouvy'!M$9/NaPoVo)+'Cenova nabidka NAFTA'!$H24*1/(1+N$31),'Cenova nabidka NAFTA'!$G24+IF(NaPoVo=0,0,'Cenova nabidka NAFTA'!$G24*'NASTAVENI OBJEDNATELE'!$H$19*'Beh smlouvy'!M$9/NaPoVo)+'Cenova nabidka NAFTA'!$H24))</f>
        <v>0</v>
      </c>
    </row>
    <row r="26" spans="2:15" outlineLevel="1">
      <c r="B26" s="55">
        <v>24</v>
      </c>
      <c r="C26" s="46" t="s">
        <v>16</v>
      </c>
      <c r="D26" s="184"/>
      <c r="E26" s="114">
        <f>'NABIDKA DOPRAVCE'!$J29*'Vypocty indexu'!F36*('Cenova nabidka NAFTA'!$F25+IF(OR(E$31&lt;SH,E$31&gt;HH),'Cenova nabidka NAFTA'!$G25*1/(1+E$31)*IF(NaPoVo=0,0,'Beh smlouvy'!D$8/NaPoVo)+IF(NaPoVo=0,0,'Cenova nabidka NAFTA'!$G25*1/(1+E$31)*'NASTAVENI OBJEDNATELE'!$H$19*'Beh smlouvy'!D$9/NaPoVo)+'Cenova nabidka NAFTA'!$H25*1/(1+E$31),'Cenova nabidka NAFTA'!$G25+IF(NaPoVo=0,0,'Cenova nabidka NAFTA'!$G25*'NASTAVENI OBJEDNATELE'!$H$19*'Beh smlouvy'!D$9/NaPoVo)+'Cenova nabidka NAFTA'!$H25))</f>
        <v>0</v>
      </c>
      <c r="F26" s="114">
        <f>'NABIDKA DOPRAVCE'!$J29*'Vypocty indexu'!G36*('Cenova nabidka NAFTA'!$F25+IF(OR(F$31&lt;SH,F$31&gt;HH),'Cenova nabidka NAFTA'!$G25*1/(1+F$31)*IF(NaPoVo=0,0,'Beh smlouvy'!E$8/NaPoVo)+IF(NaPoVo=0,0,'Cenova nabidka NAFTA'!$G25*1/(1+F$31)*'NASTAVENI OBJEDNATELE'!$H$19*'Beh smlouvy'!E$9/NaPoVo)+'Cenova nabidka NAFTA'!$H25*1/(1+F$31),'Cenova nabidka NAFTA'!$G25+IF(NaPoVo=0,0,'Cenova nabidka NAFTA'!$G25*'NASTAVENI OBJEDNATELE'!$H$19*'Beh smlouvy'!E$9/NaPoVo)+'Cenova nabidka NAFTA'!$H25))</f>
        <v>0</v>
      </c>
      <c r="G26" s="114">
        <f>'NABIDKA DOPRAVCE'!$J29*'Vypocty indexu'!H36*('Cenova nabidka NAFTA'!$F25+IF(OR(G$31&lt;SH,G$31&gt;HH),'Cenova nabidka NAFTA'!$G25*1/(1+G$31)*IF(NaPoVo=0,0,'Beh smlouvy'!F$8/NaPoVo)+IF(NaPoVo=0,0,'Cenova nabidka NAFTA'!$G25*1/(1+G$31)*'NASTAVENI OBJEDNATELE'!$H$19*'Beh smlouvy'!F$9/NaPoVo)+'Cenova nabidka NAFTA'!$H25*1/(1+G$31),'Cenova nabidka NAFTA'!$G25+IF(NaPoVo=0,0,'Cenova nabidka NAFTA'!$G25*'NASTAVENI OBJEDNATELE'!$H$19*'Beh smlouvy'!F$9/NaPoVo)+'Cenova nabidka NAFTA'!$H25))</f>
        <v>0</v>
      </c>
      <c r="H26" s="114">
        <f>'NABIDKA DOPRAVCE'!$J29*'Vypocty indexu'!I36*('Cenova nabidka NAFTA'!$F25+IF(OR(H$31&lt;SH,H$31&gt;HH),'Cenova nabidka NAFTA'!$G25*1/(1+H$31)*IF(NaPoVo=0,0,'Beh smlouvy'!G$8/NaPoVo)+IF(NaPoVo=0,0,'Cenova nabidka NAFTA'!$G25*1/(1+H$31)*'NASTAVENI OBJEDNATELE'!$H$19*'Beh smlouvy'!G$9/NaPoVo)+'Cenova nabidka NAFTA'!$H25*1/(1+H$31),'Cenova nabidka NAFTA'!$G25+IF(NaPoVo=0,0,'Cenova nabidka NAFTA'!$G25*'NASTAVENI OBJEDNATELE'!$H$19*'Beh smlouvy'!G$9/NaPoVo)+'Cenova nabidka NAFTA'!$H25))</f>
        <v>0</v>
      </c>
      <c r="I26" s="114">
        <f>'NABIDKA DOPRAVCE'!$J29*'Vypocty indexu'!J36*('Cenova nabidka NAFTA'!$F25+IF(OR(I$31&lt;SH,I$31&gt;HH),'Cenova nabidka NAFTA'!$G25*1/(1+I$31)*IF(NaPoVo=0,0,'Beh smlouvy'!H$8/NaPoVo)+IF(NaPoVo=0,0,'Cenova nabidka NAFTA'!$G25*1/(1+I$31)*'NASTAVENI OBJEDNATELE'!$H$19*'Beh smlouvy'!H$9/NaPoVo)+'Cenova nabidka NAFTA'!$H25*1/(1+I$31),'Cenova nabidka NAFTA'!$G25+IF(NaPoVo=0,0,'Cenova nabidka NAFTA'!$G25*'NASTAVENI OBJEDNATELE'!$H$19*'Beh smlouvy'!H$9/NaPoVo)+'Cenova nabidka NAFTA'!$H25))</f>
        <v>0</v>
      </c>
      <c r="J26" s="114">
        <f>'NABIDKA DOPRAVCE'!$J29*'Vypocty indexu'!K36*('Cenova nabidka NAFTA'!$F25+IF(OR(J$31&lt;SH,J$31&gt;HH),'Cenova nabidka NAFTA'!$G25*1/(1+J$31)*IF(NaPoVo=0,0,'Beh smlouvy'!I$8/NaPoVo)+IF(NaPoVo=0,0,'Cenova nabidka NAFTA'!$G25*1/(1+J$31)*'NASTAVENI OBJEDNATELE'!$H$19*'Beh smlouvy'!I$9/NaPoVo)+'Cenova nabidka NAFTA'!$H25*1/(1+J$31),'Cenova nabidka NAFTA'!$G25+IF(NaPoVo=0,0,'Cenova nabidka NAFTA'!$G25*'NASTAVENI OBJEDNATELE'!$H$19*'Beh smlouvy'!I$9/NaPoVo)+'Cenova nabidka NAFTA'!$H25))</f>
        <v>0</v>
      </c>
      <c r="K26" s="114">
        <f>'NABIDKA DOPRAVCE'!$J29*'Vypocty indexu'!L36*('Cenova nabidka NAFTA'!$F25+IF(OR(K$31&lt;SH,K$31&gt;HH),'Cenova nabidka NAFTA'!$G25*1/(1+K$31)*IF(NaPoVo=0,0,'Beh smlouvy'!J$8/NaPoVo)+IF(NaPoVo=0,0,'Cenova nabidka NAFTA'!$G25*1/(1+K$31)*'NASTAVENI OBJEDNATELE'!$H$19*'Beh smlouvy'!J$9/NaPoVo)+'Cenova nabidka NAFTA'!$H25*1/(1+K$31),'Cenova nabidka NAFTA'!$G25+IF(NaPoVo=0,0,'Cenova nabidka NAFTA'!$G25*'NASTAVENI OBJEDNATELE'!$H$19*'Beh smlouvy'!J$9/NaPoVo)+'Cenova nabidka NAFTA'!$H25))</f>
        <v>0</v>
      </c>
      <c r="L26" s="114">
        <f>'NABIDKA DOPRAVCE'!$J29*'Vypocty indexu'!M36*('Cenova nabidka NAFTA'!$F25+IF(OR(L$31&lt;SH,L$31&gt;HH),'Cenova nabidka NAFTA'!$G25*1/(1+L$31)*IF(NaPoVo=0,0,'Beh smlouvy'!K$8/NaPoVo)+IF(NaPoVo=0,0,'Cenova nabidka NAFTA'!$G25*1/(1+L$31)*'NASTAVENI OBJEDNATELE'!$H$19*'Beh smlouvy'!K$9/NaPoVo)+'Cenova nabidka NAFTA'!$H25*1/(1+L$31),'Cenova nabidka NAFTA'!$G25+IF(NaPoVo=0,0,'Cenova nabidka NAFTA'!$G25*'NASTAVENI OBJEDNATELE'!$H$19*'Beh smlouvy'!K$9/NaPoVo)+'Cenova nabidka NAFTA'!$H25))</f>
        <v>0</v>
      </c>
      <c r="M26" s="114">
        <f>'NABIDKA DOPRAVCE'!$J29*'Vypocty indexu'!N36*('Cenova nabidka NAFTA'!$F25+IF(OR(M$31&lt;SH,M$31&gt;HH),'Cenova nabidka NAFTA'!$G25*1/(1+M$31)*IF(NaPoVo=0,0,'Beh smlouvy'!L$8/NaPoVo)+IF(NaPoVo=0,0,'Cenova nabidka NAFTA'!$G25*1/(1+M$31)*'NASTAVENI OBJEDNATELE'!$H$19*'Beh smlouvy'!L$9/NaPoVo)+'Cenova nabidka NAFTA'!$H25*1/(1+M$31),'Cenova nabidka NAFTA'!$G25+IF(NaPoVo=0,0,'Cenova nabidka NAFTA'!$G25*'NASTAVENI OBJEDNATELE'!$H$19*'Beh smlouvy'!L$9/NaPoVo)+'Cenova nabidka NAFTA'!$H25))</f>
        <v>0</v>
      </c>
      <c r="N26" s="114">
        <f>'NABIDKA DOPRAVCE'!$J29*'Vypocty indexu'!O36*('Cenova nabidka NAFTA'!$F25+IF(OR(N$31&lt;SH,N$31&gt;HH),'Cenova nabidka NAFTA'!$G25*1/(1+N$31)*IF(NaPoVo=0,0,'Beh smlouvy'!M$8/NaPoVo)+IF(NaPoVo=0,0,'Cenova nabidka NAFTA'!$G25*1/(1+N$31)*'NASTAVENI OBJEDNATELE'!$H$19*'Beh smlouvy'!M$9/NaPoVo)+'Cenova nabidka NAFTA'!$H25*1/(1+N$31),'Cenova nabidka NAFTA'!$G25+IF(NaPoVo=0,0,'Cenova nabidka NAFTA'!$G25*'NASTAVENI OBJEDNATELE'!$H$19*'Beh smlouvy'!M$9/NaPoVo)+'Cenova nabidka NAFTA'!$H25))</f>
        <v>0</v>
      </c>
    </row>
    <row r="27" spans="2:15" outlineLevel="1">
      <c r="B27" s="55">
        <v>25</v>
      </c>
      <c r="C27" s="46" t="s">
        <v>17</v>
      </c>
      <c r="D27" s="184"/>
      <c r="E27" s="114">
        <f>'NABIDKA DOPRAVCE'!$J30*'Vypocty indexu'!F37*('Cenova nabidka NAFTA'!$F26+IF(OR(E$31&lt;SH,E$31&gt;HH),'Cenova nabidka NAFTA'!$G26*1/(1+E$31)*IF(NaPoVo=0,0,'Beh smlouvy'!D$8/NaPoVo)+IF(NaPoVo=0,0,'Cenova nabidka NAFTA'!$G26*1/(1+E$31)*'NASTAVENI OBJEDNATELE'!$H$19*'Beh smlouvy'!D$9/NaPoVo)+'Cenova nabidka NAFTA'!$H26*1/(1+E$31),'Cenova nabidka NAFTA'!$G26+IF(NaPoVo=0,0,'Cenova nabidka NAFTA'!$G26*'NASTAVENI OBJEDNATELE'!$H$19*'Beh smlouvy'!D$9/NaPoVo)+'Cenova nabidka NAFTA'!$H26))</f>
        <v>0</v>
      </c>
      <c r="F27" s="114">
        <f>'NABIDKA DOPRAVCE'!$J30*'Vypocty indexu'!G37*('Cenova nabidka NAFTA'!$F26+IF(OR(F$31&lt;SH,F$31&gt;HH),'Cenova nabidka NAFTA'!$G26*1/(1+F$31)*IF(NaPoVo=0,0,'Beh smlouvy'!E$8/NaPoVo)+IF(NaPoVo=0,0,'Cenova nabidka NAFTA'!$G26*1/(1+F$31)*'NASTAVENI OBJEDNATELE'!$H$19*'Beh smlouvy'!E$9/NaPoVo)+'Cenova nabidka NAFTA'!$H26*1/(1+F$31),'Cenova nabidka NAFTA'!$G26+IF(NaPoVo=0,0,'Cenova nabidka NAFTA'!$G26*'NASTAVENI OBJEDNATELE'!$H$19*'Beh smlouvy'!E$9/NaPoVo)+'Cenova nabidka NAFTA'!$H26))</f>
        <v>0</v>
      </c>
      <c r="G27" s="114">
        <f>'NABIDKA DOPRAVCE'!$J30*'Vypocty indexu'!H37*('Cenova nabidka NAFTA'!$F26+IF(OR(G$31&lt;SH,G$31&gt;HH),'Cenova nabidka NAFTA'!$G26*1/(1+G$31)*IF(NaPoVo=0,0,'Beh smlouvy'!F$8/NaPoVo)+IF(NaPoVo=0,0,'Cenova nabidka NAFTA'!$G26*1/(1+G$31)*'NASTAVENI OBJEDNATELE'!$H$19*'Beh smlouvy'!F$9/NaPoVo)+'Cenova nabidka NAFTA'!$H26*1/(1+G$31),'Cenova nabidka NAFTA'!$G26+IF(NaPoVo=0,0,'Cenova nabidka NAFTA'!$G26*'NASTAVENI OBJEDNATELE'!$H$19*'Beh smlouvy'!F$9/NaPoVo)+'Cenova nabidka NAFTA'!$H26))</f>
        <v>0</v>
      </c>
      <c r="H27" s="114">
        <f>'NABIDKA DOPRAVCE'!$J30*'Vypocty indexu'!I37*('Cenova nabidka NAFTA'!$F26+IF(OR(H$31&lt;SH,H$31&gt;HH),'Cenova nabidka NAFTA'!$G26*1/(1+H$31)*IF(NaPoVo=0,0,'Beh smlouvy'!G$8/NaPoVo)+IF(NaPoVo=0,0,'Cenova nabidka NAFTA'!$G26*1/(1+H$31)*'NASTAVENI OBJEDNATELE'!$H$19*'Beh smlouvy'!G$9/NaPoVo)+'Cenova nabidka NAFTA'!$H26*1/(1+H$31),'Cenova nabidka NAFTA'!$G26+IF(NaPoVo=0,0,'Cenova nabidka NAFTA'!$G26*'NASTAVENI OBJEDNATELE'!$H$19*'Beh smlouvy'!G$9/NaPoVo)+'Cenova nabidka NAFTA'!$H26))</f>
        <v>0</v>
      </c>
      <c r="I27" s="114">
        <f>'NABIDKA DOPRAVCE'!$J30*'Vypocty indexu'!J37*('Cenova nabidka NAFTA'!$F26+IF(OR(I$31&lt;SH,I$31&gt;HH),'Cenova nabidka NAFTA'!$G26*1/(1+I$31)*IF(NaPoVo=0,0,'Beh smlouvy'!H$8/NaPoVo)+IF(NaPoVo=0,0,'Cenova nabidka NAFTA'!$G26*1/(1+I$31)*'NASTAVENI OBJEDNATELE'!$H$19*'Beh smlouvy'!H$9/NaPoVo)+'Cenova nabidka NAFTA'!$H26*1/(1+I$31),'Cenova nabidka NAFTA'!$G26+IF(NaPoVo=0,0,'Cenova nabidka NAFTA'!$G26*'NASTAVENI OBJEDNATELE'!$H$19*'Beh smlouvy'!H$9/NaPoVo)+'Cenova nabidka NAFTA'!$H26))</f>
        <v>0</v>
      </c>
      <c r="J27" s="114">
        <f>'NABIDKA DOPRAVCE'!$J30*'Vypocty indexu'!K37*('Cenova nabidka NAFTA'!$F26+IF(OR(J$31&lt;SH,J$31&gt;HH),'Cenova nabidka NAFTA'!$G26*1/(1+J$31)*IF(NaPoVo=0,0,'Beh smlouvy'!I$8/NaPoVo)+IF(NaPoVo=0,0,'Cenova nabidka NAFTA'!$G26*1/(1+J$31)*'NASTAVENI OBJEDNATELE'!$H$19*'Beh smlouvy'!I$9/NaPoVo)+'Cenova nabidka NAFTA'!$H26*1/(1+J$31),'Cenova nabidka NAFTA'!$G26+IF(NaPoVo=0,0,'Cenova nabidka NAFTA'!$G26*'NASTAVENI OBJEDNATELE'!$H$19*'Beh smlouvy'!I$9/NaPoVo)+'Cenova nabidka NAFTA'!$H26))</f>
        <v>0</v>
      </c>
      <c r="K27" s="114">
        <f>'NABIDKA DOPRAVCE'!$J30*'Vypocty indexu'!L37*('Cenova nabidka NAFTA'!$F26+IF(OR(K$31&lt;SH,K$31&gt;HH),'Cenova nabidka NAFTA'!$G26*1/(1+K$31)*IF(NaPoVo=0,0,'Beh smlouvy'!J$8/NaPoVo)+IF(NaPoVo=0,0,'Cenova nabidka NAFTA'!$G26*1/(1+K$31)*'NASTAVENI OBJEDNATELE'!$H$19*'Beh smlouvy'!J$9/NaPoVo)+'Cenova nabidka NAFTA'!$H26*1/(1+K$31),'Cenova nabidka NAFTA'!$G26+IF(NaPoVo=0,0,'Cenova nabidka NAFTA'!$G26*'NASTAVENI OBJEDNATELE'!$H$19*'Beh smlouvy'!J$9/NaPoVo)+'Cenova nabidka NAFTA'!$H26))</f>
        <v>0</v>
      </c>
      <c r="L27" s="114">
        <f>'NABIDKA DOPRAVCE'!$J30*'Vypocty indexu'!M37*('Cenova nabidka NAFTA'!$F26+IF(OR(L$31&lt;SH,L$31&gt;HH),'Cenova nabidka NAFTA'!$G26*1/(1+L$31)*IF(NaPoVo=0,0,'Beh smlouvy'!K$8/NaPoVo)+IF(NaPoVo=0,0,'Cenova nabidka NAFTA'!$G26*1/(1+L$31)*'NASTAVENI OBJEDNATELE'!$H$19*'Beh smlouvy'!K$9/NaPoVo)+'Cenova nabidka NAFTA'!$H26*1/(1+L$31),'Cenova nabidka NAFTA'!$G26+IF(NaPoVo=0,0,'Cenova nabidka NAFTA'!$G26*'NASTAVENI OBJEDNATELE'!$H$19*'Beh smlouvy'!K$9/NaPoVo)+'Cenova nabidka NAFTA'!$H26))</f>
        <v>0</v>
      </c>
      <c r="M27" s="114">
        <f>'NABIDKA DOPRAVCE'!$J30*'Vypocty indexu'!N37*('Cenova nabidka NAFTA'!$F26+IF(OR(M$31&lt;SH,M$31&gt;HH),'Cenova nabidka NAFTA'!$G26*1/(1+M$31)*IF(NaPoVo=0,0,'Beh smlouvy'!L$8/NaPoVo)+IF(NaPoVo=0,0,'Cenova nabidka NAFTA'!$G26*1/(1+M$31)*'NASTAVENI OBJEDNATELE'!$H$19*'Beh smlouvy'!L$9/NaPoVo)+'Cenova nabidka NAFTA'!$H26*1/(1+M$31),'Cenova nabidka NAFTA'!$G26+IF(NaPoVo=0,0,'Cenova nabidka NAFTA'!$G26*'NASTAVENI OBJEDNATELE'!$H$19*'Beh smlouvy'!L$9/NaPoVo)+'Cenova nabidka NAFTA'!$H26))</f>
        <v>0</v>
      </c>
      <c r="N27" s="114">
        <f>'NABIDKA DOPRAVCE'!$J30*'Vypocty indexu'!O37*('Cenova nabidka NAFTA'!$F26+IF(OR(N$31&lt;SH,N$31&gt;HH),'Cenova nabidka NAFTA'!$G26*1/(1+N$31)*IF(NaPoVo=0,0,'Beh smlouvy'!M$8/NaPoVo)+IF(NaPoVo=0,0,'Cenova nabidka NAFTA'!$G26*1/(1+N$31)*'NASTAVENI OBJEDNATELE'!$H$19*'Beh smlouvy'!M$9/NaPoVo)+'Cenova nabidka NAFTA'!$H26*1/(1+N$31),'Cenova nabidka NAFTA'!$G26+IF(NaPoVo=0,0,'Cenova nabidka NAFTA'!$G26*'NASTAVENI OBJEDNATELE'!$H$19*'Beh smlouvy'!M$9/NaPoVo)+'Cenova nabidka NAFTA'!$H26))</f>
        <v>0</v>
      </c>
    </row>
    <row r="28" spans="2:15" outlineLevel="1">
      <c r="B28" s="66"/>
      <c r="C28" s="46"/>
      <c r="D28" s="184"/>
      <c r="E28" s="114"/>
      <c r="F28" s="114"/>
      <c r="G28" s="114"/>
      <c r="H28" s="114"/>
      <c r="I28" s="114"/>
      <c r="J28" s="114"/>
      <c r="K28" s="114"/>
      <c r="L28" s="114"/>
      <c r="M28" s="114"/>
      <c r="N28" s="114"/>
    </row>
    <row r="29" spans="2:15" outlineLevel="1">
      <c r="B29" s="55">
        <v>97</v>
      </c>
      <c r="C29" s="46" t="s">
        <v>78</v>
      </c>
      <c r="D29" s="184"/>
      <c r="E29" s="114">
        <f>'NABIDKA DOPRAVCE'!$J32*'Vypocty indexu'!F39*('Cenova nabidka NAFTA'!$F28+IF(OR(E$31&lt;SH,E$31&gt;HH),'Cenova nabidka NAFTA'!$G28*1/(1+E$31)*IF(NaPoVo=0,0,'Beh smlouvy'!D$8/NaPoVo)+IF(NaPoVo=0,0,'Cenova nabidka NAFTA'!$G28*1/(1+E$31)*'NASTAVENI OBJEDNATELE'!$H$19*'Beh smlouvy'!D$9/NaPoVo)+'Cenova nabidka NAFTA'!$H28*1/(1+E$31),'Cenova nabidka NAFTA'!$G28+IF(NaPoVo=0,0,'Cenova nabidka NAFTA'!$G28*'NASTAVENI OBJEDNATELE'!$H$19*'Beh smlouvy'!D$9/NaPoVo)+'Cenova nabidka NAFTA'!$H28))</f>
        <v>0</v>
      </c>
      <c r="F29" s="114">
        <f>'NABIDKA DOPRAVCE'!$J32*'Vypocty indexu'!G39*('Cenova nabidka NAFTA'!$F28+IF(OR(F$31&lt;SH,F$31&gt;HH),'Cenova nabidka NAFTA'!$G28*1/(1+F$31)*IF(NaPoVo=0,0,'Beh smlouvy'!E$8/NaPoVo)+IF(NaPoVo=0,0,'Cenova nabidka NAFTA'!$G28*1/(1+F$31)*'NASTAVENI OBJEDNATELE'!$H$19*'Beh smlouvy'!E$9/NaPoVo)+'Cenova nabidka NAFTA'!$H28*1/(1+F$31),'Cenova nabidka NAFTA'!$G28+IF(NaPoVo=0,0,'Cenova nabidka NAFTA'!$G28*'NASTAVENI OBJEDNATELE'!$H$19*'Beh smlouvy'!E$9/NaPoVo)+'Cenova nabidka NAFTA'!$H28))</f>
        <v>0</v>
      </c>
      <c r="G29" s="114">
        <f>'NABIDKA DOPRAVCE'!$J32*'Vypocty indexu'!H39*('Cenova nabidka NAFTA'!$F28+IF(OR(G$31&lt;SH,G$31&gt;HH),'Cenova nabidka NAFTA'!$G28*1/(1+G$31)*IF(NaPoVo=0,0,'Beh smlouvy'!F$8/NaPoVo)+IF(NaPoVo=0,0,'Cenova nabidka NAFTA'!$G28*1/(1+G$31)*'NASTAVENI OBJEDNATELE'!$H$19*'Beh smlouvy'!F$9/NaPoVo)+'Cenova nabidka NAFTA'!$H28*1/(1+G$31),'Cenova nabidka NAFTA'!$G28+IF(NaPoVo=0,0,'Cenova nabidka NAFTA'!$G28*'NASTAVENI OBJEDNATELE'!$H$19*'Beh smlouvy'!F$9/NaPoVo)+'Cenova nabidka NAFTA'!$H28))</f>
        <v>0</v>
      </c>
      <c r="H29" s="114">
        <f>'NABIDKA DOPRAVCE'!$J32*'Vypocty indexu'!I39*('Cenova nabidka NAFTA'!$F28+IF(OR(H$31&lt;SH,H$31&gt;HH),'Cenova nabidka NAFTA'!$G28*1/(1+H$31)*IF(NaPoVo=0,0,'Beh smlouvy'!G$8/NaPoVo)+IF(NaPoVo=0,0,'Cenova nabidka NAFTA'!$G28*1/(1+H$31)*'NASTAVENI OBJEDNATELE'!$H$19*'Beh smlouvy'!G$9/NaPoVo)+'Cenova nabidka NAFTA'!$H28*1/(1+H$31),'Cenova nabidka NAFTA'!$G28+IF(NaPoVo=0,0,'Cenova nabidka NAFTA'!$G28*'NASTAVENI OBJEDNATELE'!$H$19*'Beh smlouvy'!G$9/NaPoVo)+'Cenova nabidka NAFTA'!$H28))</f>
        <v>0</v>
      </c>
      <c r="I29" s="114">
        <f>'NABIDKA DOPRAVCE'!$J32*'Vypocty indexu'!J39*('Cenova nabidka NAFTA'!$F28+IF(OR(I$31&lt;SH,I$31&gt;HH),'Cenova nabidka NAFTA'!$G28*1/(1+I$31)*IF(NaPoVo=0,0,'Beh smlouvy'!H$8/NaPoVo)+IF(NaPoVo=0,0,'Cenova nabidka NAFTA'!$G28*1/(1+I$31)*'NASTAVENI OBJEDNATELE'!$H$19*'Beh smlouvy'!H$9/NaPoVo)+'Cenova nabidka NAFTA'!$H28*1/(1+I$31),'Cenova nabidka NAFTA'!$G28+IF(NaPoVo=0,0,'Cenova nabidka NAFTA'!$G28*'NASTAVENI OBJEDNATELE'!$H$19*'Beh smlouvy'!H$9/NaPoVo)+'Cenova nabidka NAFTA'!$H28))</f>
        <v>0</v>
      </c>
      <c r="J29" s="114">
        <f>'NABIDKA DOPRAVCE'!$J32*'Vypocty indexu'!K39*('Cenova nabidka NAFTA'!$F28+IF(OR(J$31&lt;SH,J$31&gt;HH),'Cenova nabidka NAFTA'!$G28*1/(1+J$31)*IF(NaPoVo=0,0,'Beh smlouvy'!I$8/NaPoVo)+IF(NaPoVo=0,0,'Cenova nabidka NAFTA'!$G28*1/(1+J$31)*'NASTAVENI OBJEDNATELE'!$H$19*'Beh smlouvy'!I$9/NaPoVo)+'Cenova nabidka NAFTA'!$H28*1/(1+J$31),'Cenova nabidka NAFTA'!$G28+IF(NaPoVo=0,0,'Cenova nabidka NAFTA'!$G28*'NASTAVENI OBJEDNATELE'!$H$19*'Beh smlouvy'!I$9/NaPoVo)+'Cenova nabidka NAFTA'!$H28))</f>
        <v>0</v>
      </c>
      <c r="K29" s="114">
        <f>'NABIDKA DOPRAVCE'!$J32*'Vypocty indexu'!L39*('Cenova nabidka NAFTA'!$F28+IF(OR(K$31&lt;SH,K$31&gt;HH),'Cenova nabidka NAFTA'!$G28*1/(1+K$31)*IF(NaPoVo=0,0,'Beh smlouvy'!J$8/NaPoVo)+IF(NaPoVo=0,0,'Cenova nabidka NAFTA'!$G28*1/(1+K$31)*'NASTAVENI OBJEDNATELE'!$H$19*'Beh smlouvy'!J$9/NaPoVo)+'Cenova nabidka NAFTA'!$H28*1/(1+K$31),'Cenova nabidka NAFTA'!$G28+IF(NaPoVo=0,0,'Cenova nabidka NAFTA'!$G28*'NASTAVENI OBJEDNATELE'!$H$19*'Beh smlouvy'!J$9/NaPoVo)+'Cenova nabidka NAFTA'!$H28))</f>
        <v>0</v>
      </c>
      <c r="L29" s="114">
        <f>'NABIDKA DOPRAVCE'!$J32*'Vypocty indexu'!M39*('Cenova nabidka NAFTA'!$F28+IF(OR(L$31&lt;SH,L$31&gt;HH),'Cenova nabidka NAFTA'!$G28*1/(1+L$31)*IF(NaPoVo=0,0,'Beh smlouvy'!K$8/NaPoVo)+IF(NaPoVo=0,0,'Cenova nabidka NAFTA'!$G28*1/(1+L$31)*'NASTAVENI OBJEDNATELE'!$H$19*'Beh smlouvy'!K$9/NaPoVo)+'Cenova nabidka NAFTA'!$H28*1/(1+L$31),'Cenova nabidka NAFTA'!$G28+IF(NaPoVo=0,0,'Cenova nabidka NAFTA'!$G28*'NASTAVENI OBJEDNATELE'!$H$19*'Beh smlouvy'!K$9/NaPoVo)+'Cenova nabidka NAFTA'!$H28))</f>
        <v>0</v>
      </c>
      <c r="M29" s="114">
        <f>'NABIDKA DOPRAVCE'!$J32*'Vypocty indexu'!N39*('Cenova nabidka NAFTA'!$F28+IF(OR(M$31&lt;SH,M$31&gt;HH),'Cenova nabidka NAFTA'!$G28*1/(1+M$31)*IF(NaPoVo=0,0,'Beh smlouvy'!L$8/NaPoVo)+IF(NaPoVo=0,0,'Cenova nabidka NAFTA'!$G28*1/(1+M$31)*'NASTAVENI OBJEDNATELE'!$H$19*'Beh smlouvy'!L$9/NaPoVo)+'Cenova nabidka NAFTA'!$H28*1/(1+M$31),'Cenova nabidka NAFTA'!$G28+IF(NaPoVo=0,0,'Cenova nabidka NAFTA'!$G28*'NASTAVENI OBJEDNATELE'!$H$19*'Beh smlouvy'!L$9/NaPoVo)+'Cenova nabidka NAFTA'!$H28))</f>
        <v>0</v>
      </c>
      <c r="N29" s="114">
        <f>'NABIDKA DOPRAVCE'!$J32*'Vypocty indexu'!O39*('Cenova nabidka NAFTA'!$F28+IF(OR(N$31&lt;SH,N$31&gt;HH),'Cenova nabidka NAFTA'!$G28*1/(1+N$31)*IF(NaPoVo=0,0,'Beh smlouvy'!M$8/NaPoVo)+IF(NaPoVo=0,0,'Cenova nabidka NAFTA'!$G28*1/(1+N$31)*'NASTAVENI OBJEDNATELE'!$H$19*'Beh smlouvy'!M$9/NaPoVo)+'Cenova nabidka NAFTA'!$H28*1/(1+N$31),'Cenova nabidka NAFTA'!$G28+IF(NaPoVo=0,0,'Cenova nabidka NAFTA'!$G28*'NASTAVENI OBJEDNATELE'!$H$19*'Beh smlouvy'!M$9/NaPoVo)+'Cenova nabidka NAFTA'!$H28))</f>
        <v>0</v>
      </c>
    </row>
    <row r="30" spans="2:15" outlineLevel="1">
      <c r="B30" s="55">
        <v>98</v>
      </c>
      <c r="C30" s="46" t="s">
        <v>41</v>
      </c>
      <c r="D30" s="184"/>
      <c r="E30" s="114">
        <f>'NABIDKA DOPRAVCE'!$J33*'Vypocty indexu'!F40*('Cenova nabidka NAFTA'!$F29+IF(OR(E$31&lt;SH,E$31&gt;HH),'Cenova nabidka NAFTA'!$G29*1/(1+E$31)*IF(NaPoVo=0,0,'Beh smlouvy'!D$8/NaPoVo)+IF(NaPoVo=0,0,'Cenova nabidka NAFTA'!$G29*1/(1+E$31)*'NASTAVENI OBJEDNATELE'!$H$19*'Beh smlouvy'!D$9/NaPoVo)+'Cenova nabidka NAFTA'!$H29*1/(1+E$31),'Cenova nabidka NAFTA'!$G29+IF(NaPoVo=0,0,'Cenova nabidka NAFTA'!$G29*'NASTAVENI OBJEDNATELE'!$H$19*'Beh smlouvy'!D$9/NaPoVo)+'Cenova nabidka NAFTA'!$H29))</f>
        <v>0</v>
      </c>
      <c r="F30" s="114">
        <f>'NABIDKA DOPRAVCE'!$J33*'Vypocty indexu'!G40*('Cenova nabidka NAFTA'!$F29+IF(OR(F$31&lt;SH,F$31&gt;HH),'Cenova nabidka NAFTA'!$G29*1/(1+F$31)*IF(NaPoVo=0,0,'Beh smlouvy'!E$8/NaPoVo)+IF(NaPoVo=0,0,'Cenova nabidka NAFTA'!$G29*1/(1+F$31)*'NASTAVENI OBJEDNATELE'!$H$19*'Beh smlouvy'!E$9/NaPoVo)+'Cenova nabidka NAFTA'!$H29*1/(1+F$31),'Cenova nabidka NAFTA'!$G29+IF(NaPoVo=0,0,'Cenova nabidka NAFTA'!$G29*'NASTAVENI OBJEDNATELE'!$H$19*'Beh smlouvy'!E$9/NaPoVo)+'Cenova nabidka NAFTA'!$H29))</f>
        <v>0</v>
      </c>
      <c r="G30" s="114">
        <f>'NABIDKA DOPRAVCE'!$J33*'Vypocty indexu'!H40*('Cenova nabidka NAFTA'!$F29+IF(OR(G$31&lt;SH,G$31&gt;HH),'Cenova nabidka NAFTA'!$G29*1/(1+G$31)*IF(NaPoVo=0,0,'Beh smlouvy'!F$8/NaPoVo)+IF(NaPoVo=0,0,'Cenova nabidka NAFTA'!$G29*1/(1+G$31)*'NASTAVENI OBJEDNATELE'!$H$19*'Beh smlouvy'!F$9/NaPoVo)+'Cenova nabidka NAFTA'!$H29*1/(1+G$31),'Cenova nabidka NAFTA'!$G29+IF(NaPoVo=0,0,'Cenova nabidka NAFTA'!$G29*'NASTAVENI OBJEDNATELE'!$H$19*'Beh smlouvy'!F$9/NaPoVo)+'Cenova nabidka NAFTA'!$H29))</f>
        <v>0</v>
      </c>
      <c r="H30" s="114">
        <f>'NABIDKA DOPRAVCE'!$J33*'Vypocty indexu'!I40*('Cenova nabidka NAFTA'!$F29+IF(OR(H$31&lt;SH,H$31&gt;HH),'Cenova nabidka NAFTA'!$G29*1/(1+H$31)*IF(NaPoVo=0,0,'Beh smlouvy'!G$8/NaPoVo)+IF(NaPoVo=0,0,'Cenova nabidka NAFTA'!$G29*1/(1+H$31)*'NASTAVENI OBJEDNATELE'!$H$19*'Beh smlouvy'!G$9/NaPoVo)+'Cenova nabidka NAFTA'!$H29*1/(1+H$31),'Cenova nabidka NAFTA'!$G29+IF(NaPoVo=0,0,'Cenova nabidka NAFTA'!$G29*'NASTAVENI OBJEDNATELE'!$H$19*'Beh smlouvy'!G$9/NaPoVo)+'Cenova nabidka NAFTA'!$H29))</f>
        <v>0</v>
      </c>
      <c r="I30" s="114">
        <f>'NABIDKA DOPRAVCE'!$J33*'Vypocty indexu'!J40*('Cenova nabidka NAFTA'!$F29+IF(OR(I$31&lt;SH,I$31&gt;HH),'Cenova nabidka NAFTA'!$G29*1/(1+I$31)*IF(NaPoVo=0,0,'Beh smlouvy'!H$8/NaPoVo)+IF(NaPoVo=0,0,'Cenova nabidka NAFTA'!$G29*1/(1+I$31)*'NASTAVENI OBJEDNATELE'!$H$19*'Beh smlouvy'!H$9/NaPoVo)+'Cenova nabidka NAFTA'!$H29*1/(1+I$31),'Cenova nabidka NAFTA'!$G29+IF(NaPoVo=0,0,'Cenova nabidka NAFTA'!$G29*'NASTAVENI OBJEDNATELE'!$H$19*'Beh smlouvy'!H$9/NaPoVo)+'Cenova nabidka NAFTA'!$H29))</f>
        <v>0</v>
      </c>
      <c r="J30" s="114">
        <f>'NABIDKA DOPRAVCE'!$J33*'Vypocty indexu'!K40*('Cenova nabidka NAFTA'!$F29+IF(OR(J$31&lt;SH,J$31&gt;HH),'Cenova nabidka NAFTA'!$G29*1/(1+J$31)*IF(NaPoVo=0,0,'Beh smlouvy'!I$8/NaPoVo)+IF(NaPoVo=0,0,'Cenova nabidka NAFTA'!$G29*1/(1+J$31)*'NASTAVENI OBJEDNATELE'!$H$19*'Beh smlouvy'!I$9/NaPoVo)+'Cenova nabidka NAFTA'!$H29*1/(1+J$31),'Cenova nabidka NAFTA'!$G29+IF(NaPoVo=0,0,'Cenova nabidka NAFTA'!$G29*'NASTAVENI OBJEDNATELE'!$H$19*'Beh smlouvy'!I$9/NaPoVo)+'Cenova nabidka NAFTA'!$H29))</f>
        <v>0</v>
      </c>
      <c r="K30" s="114">
        <f>'NABIDKA DOPRAVCE'!$J33*'Vypocty indexu'!L40*('Cenova nabidka NAFTA'!$F29+IF(OR(K$31&lt;SH,K$31&gt;HH),'Cenova nabidka NAFTA'!$G29*1/(1+K$31)*IF(NaPoVo=0,0,'Beh smlouvy'!J$8/NaPoVo)+IF(NaPoVo=0,0,'Cenova nabidka NAFTA'!$G29*1/(1+K$31)*'NASTAVENI OBJEDNATELE'!$H$19*'Beh smlouvy'!J$9/NaPoVo)+'Cenova nabidka NAFTA'!$H29*1/(1+K$31),'Cenova nabidka NAFTA'!$G29+IF(NaPoVo=0,0,'Cenova nabidka NAFTA'!$G29*'NASTAVENI OBJEDNATELE'!$H$19*'Beh smlouvy'!J$9/NaPoVo)+'Cenova nabidka NAFTA'!$H29))</f>
        <v>0</v>
      </c>
      <c r="L30" s="114">
        <f>'NABIDKA DOPRAVCE'!$J33*'Vypocty indexu'!M40*('Cenova nabidka NAFTA'!$F29+IF(OR(L$31&lt;SH,L$31&gt;HH),'Cenova nabidka NAFTA'!$G29*1/(1+L$31)*IF(NaPoVo=0,0,'Beh smlouvy'!K$8/NaPoVo)+IF(NaPoVo=0,0,'Cenova nabidka NAFTA'!$G29*1/(1+L$31)*'NASTAVENI OBJEDNATELE'!$H$19*'Beh smlouvy'!K$9/NaPoVo)+'Cenova nabidka NAFTA'!$H29*1/(1+L$31),'Cenova nabidka NAFTA'!$G29+IF(NaPoVo=0,0,'Cenova nabidka NAFTA'!$G29*'NASTAVENI OBJEDNATELE'!$H$19*'Beh smlouvy'!K$9/NaPoVo)+'Cenova nabidka NAFTA'!$H29))</f>
        <v>0</v>
      </c>
      <c r="M30" s="114">
        <f>'NABIDKA DOPRAVCE'!$J33*'Vypocty indexu'!N40*('Cenova nabidka NAFTA'!$F29+IF(OR(M$31&lt;SH,M$31&gt;HH),'Cenova nabidka NAFTA'!$G29*1/(1+M$31)*IF(NaPoVo=0,0,'Beh smlouvy'!L$8/NaPoVo)+IF(NaPoVo=0,0,'Cenova nabidka NAFTA'!$G29*1/(1+M$31)*'NASTAVENI OBJEDNATELE'!$H$19*'Beh smlouvy'!L$9/NaPoVo)+'Cenova nabidka NAFTA'!$H29*1/(1+M$31),'Cenova nabidka NAFTA'!$G29+IF(NaPoVo=0,0,'Cenova nabidka NAFTA'!$G29*'NASTAVENI OBJEDNATELE'!$H$19*'Beh smlouvy'!L$9/NaPoVo)+'Cenova nabidka NAFTA'!$H29))</f>
        <v>0</v>
      </c>
      <c r="N30" s="114">
        <f>'NABIDKA DOPRAVCE'!$J33*'Vypocty indexu'!O40*('Cenova nabidka NAFTA'!$F29+IF(OR(N$31&lt;SH,N$31&gt;HH),'Cenova nabidka NAFTA'!$G29*1/(1+N$31)*IF(NaPoVo=0,0,'Beh smlouvy'!M$8/NaPoVo)+IF(NaPoVo=0,0,'Cenova nabidka NAFTA'!$G29*1/(1+N$31)*'NASTAVENI OBJEDNATELE'!$H$19*'Beh smlouvy'!M$9/NaPoVo)+'Cenova nabidka NAFTA'!$H29*1/(1+N$31),'Cenova nabidka NAFTA'!$G29+IF(NaPoVo=0,0,'Cenova nabidka NAFTA'!$G29*'NASTAVENI OBJEDNATELE'!$H$19*'Beh smlouvy'!M$9/NaPoVo)+'Cenova nabidka NAFTA'!$H29))</f>
        <v>0</v>
      </c>
    </row>
    <row r="31" spans="2:15" outlineLevel="1">
      <c r="B31" s="67"/>
      <c r="C31" s="46" t="s">
        <v>65</v>
      </c>
      <c r="D31" s="27"/>
      <c r="E31" s="71">
        <f>'Beh smlouvy'!D6</f>
        <v>0</v>
      </c>
      <c r="F31" s="71">
        <f>'Beh smlouvy'!E6</f>
        <v>0</v>
      </c>
      <c r="G31" s="71">
        <f>'Beh smlouvy'!F6</f>
        <v>0</v>
      </c>
      <c r="H31" s="71">
        <f>'Beh smlouvy'!G6</f>
        <v>0</v>
      </c>
      <c r="I31" s="71">
        <f>'Beh smlouvy'!H6</f>
        <v>0</v>
      </c>
      <c r="J31" s="71">
        <f>'Beh smlouvy'!I6</f>
        <v>0</v>
      </c>
      <c r="K31" s="71">
        <f>'Beh smlouvy'!J6</f>
        <v>0</v>
      </c>
      <c r="L31" s="71">
        <f>'Beh smlouvy'!K6</f>
        <v>0</v>
      </c>
      <c r="M31" s="71">
        <f>'Beh smlouvy'!L6</f>
        <v>0</v>
      </c>
      <c r="N31" s="71">
        <f>'Beh smlouvy'!M6</f>
        <v>0</v>
      </c>
    </row>
    <row r="32" spans="2:15" s="10" customFormat="1">
      <c r="B32" s="181"/>
      <c r="C32" s="62" t="s">
        <v>99</v>
      </c>
      <c r="D32" s="184"/>
      <c r="E32" s="113">
        <f t="shared" ref="E32:N32" si="1">ROUND(SUM(E8:E30),2)</f>
        <v>0</v>
      </c>
      <c r="F32" s="113">
        <f t="shared" si="1"/>
        <v>0</v>
      </c>
      <c r="G32" s="113">
        <f t="shared" si="1"/>
        <v>0</v>
      </c>
      <c r="H32" s="113">
        <f t="shared" si="1"/>
        <v>0</v>
      </c>
      <c r="I32" s="113">
        <f t="shared" si="1"/>
        <v>0</v>
      </c>
      <c r="J32" s="113">
        <f t="shared" si="1"/>
        <v>0</v>
      </c>
      <c r="K32" s="113">
        <f t="shared" si="1"/>
        <v>0</v>
      </c>
      <c r="L32" s="113">
        <f t="shared" si="1"/>
        <v>0</v>
      </c>
      <c r="M32" s="113">
        <f t="shared" si="1"/>
        <v>0</v>
      </c>
      <c r="N32" s="113">
        <f t="shared" si="1"/>
        <v>0</v>
      </c>
      <c r="O32" s="65"/>
    </row>
    <row r="33" spans="2:15" s="10" customFormat="1">
      <c r="B33" s="178"/>
      <c r="C33" s="54"/>
      <c r="D33" s="179"/>
      <c r="E33" s="187"/>
      <c r="F33" s="182"/>
      <c r="G33" s="182"/>
      <c r="H33" s="182"/>
      <c r="I33" s="182"/>
      <c r="J33" s="182"/>
      <c r="K33" s="182"/>
      <c r="L33" s="182"/>
      <c r="M33" s="182"/>
      <c r="N33" s="188"/>
      <c r="O33" s="65"/>
    </row>
    <row r="34" spans="2:15" s="10" customFormat="1">
      <c r="B34" s="538" t="s">
        <v>27</v>
      </c>
      <c r="C34" s="539" t="s">
        <v>55</v>
      </c>
      <c r="D34" s="540"/>
      <c r="E34" s="541">
        <f>'NABIDKA DOPRAVCE'!$J19*'Vypocty indexu'!F26*('Cenova nabidka NAFTA'!$F15+IF(OR(E$31&lt;SH,E$31&gt;HH),'Cenova nabidka NAFTA'!$G15*1/(1+E$31)*IF(NaPoVo=0,0,'Beh smlouvy'!D$8/NaPoVo)+IF(NaPoVo=0,0,'Cenova nabidka NAFTA'!$G15*1/(1+E$31)*'NASTAVENI OBJEDNATELE'!$H$19*'Beh smlouvy'!D$9/NaPoVo)+'Cenova nabidka NAFTA'!$H15*1/(1+E$31),'Cenova nabidka NAFTA'!$G15+IF(NaPoVo=0,0,'Cenova nabidka NAFTA'!$G15*'NASTAVENI OBJEDNATELE'!$H$19*'Beh smlouvy'!D$9/NaPoVo)+'Cenova nabidka NAFTA'!$H15))</f>
        <v>0</v>
      </c>
      <c r="F34" s="541">
        <f>'NABIDKA DOPRAVCE'!$J19*'Vypocty indexu'!G26*('Cenova nabidka NAFTA'!$F15+IF(OR(F$31&lt;SH,F$31&gt;HH),'Cenova nabidka NAFTA'!$G15*1/(1+F$31)*IF(NaPoVo=0,0,'Beh smlouvy'!E$8/NaPoVo)+IF(NaPoVo=0,0,'Cenova nabidka NAFTA'!$G15*1/(1+F$31)*'NASTAVENI OBJEDNATELE'!$H$19*'Beh smlouvy'!E$9/NaPoVo)+'Cenova nabidka NAFTA'!$H15*1/(1+F$31),'Cenova nabidka NAFTA'!$G15+IF(NaPoVo=0,0,'Cenova nabidka NAFTA'!$G15*'NASTAVENI OBJEDNATELE'!$H$19*'Beh smlouvy'!E$9/NaPoVo)+'Cenova nabidka NAFTA'!$H15))</f>
        <v>0</v>
      </c>
      <c r="G34" s="541">
        <f>'NABIDKA DOPRAVCE'!$J19*'Vypocty indexu'!H26*('Cenova nabidka NAFTA'!$F15+IF(OR(G$31&lt;SH,G$31&gt;HH),'Cenova nabidka NAFTA'!$G15*1/(1+G$31)*IF(NaPoVo=0,0,'Beh smlouvy'!F$8/NaPoVo)+IF(NaPoVo=0,0,'Cenova nabidka NAFTA'!$G15*1/(1+G$31)*'NASTAVENI OBJEDNATELE'!$H$19*'Beh smlouvy'!F$9/NaPoVo)+'Cenova nabidka NAFTA'!$H15*1/(1+G$31),'Cenova nabidka NAFTA'!$G15+IF(NaPoVo=0,0,'Cenova nabidka NAFTA'!$G15*'NASTAVENI OBJEDNATELE'!$H$19*'Beh smlouvy'!F$9/NaPoVo)+'Cenova nabidka NAFTA'!$H15))</f>
        <v>0</v>
      </c>
      <c r="H34" s="541">
        <f>'NABIDKA DOPRAVCE'!$J19*'Vypocty indexu'!I26*('Cenova nabidka NAFTA'!$F15+IF(OR(H$31&lt;SH,H$31&gt;HH),'Cenova nabidka NAFTA'!$G15*1/(1+H$31)*IF(NaPoVo=0,0,'Beh smlouvy'!G$8/NaPoVo)+IF(NaPoVo=0,0,'Cenova nabidka NAFTA'!$G15*1/(1+H$31)*'NASTAVENI OBJEDNATELE'!$H$19*'Beh smlouvy'!G$9/NaPoVo)+'Cenova nabidka NAFTA'!$H15*1/(1+H$31),'Cenova nabidka NAFTA'!$G15+IF(NaPoVo=0,0,'Cenova nabidka NAFTA'!$G15*'NASTAVENI OBJEDNATELE'!$H$19*'Beh smlouvy'!G$9/NaPoVo)+'Cenova nabidka NAFTA'!$H15))</f>
        <v>0</v>
      </c>
      <c r="I34" s="541">
        <f>'NABIDKA DOPRAVCE'!$J19*'Vypocty indexu'!J26*('Cenova nabidka NAFTA'!$F15+IF(OR(I$31&lt;SH,I$31&gt;HH),'Cenova nabidka NAFTA'!$G15*1/(1+I$31)*IF(NaPoVo=0,0,'Beh smlouvy'!H$8/NaPoVo)+IF(NaPoVo=0,0,'Cenova nabidka NAFTA'!$G15*1/(1+I$31)*'NASTAVENI OBJEDNATELE'!$H$19*'Beh smlouvy'!H$9/NaPoVo)+'Cenova nabidka NAFTA'!$H15*1/(1+I$31),'Cenova nabidka NAFTA'!$G15+IF(NaPoVo=0,0,'Cenova nabidka NAFTA'!$G15*'NASTAVENI OBJEDNATELE'!$H$19*'Beh smlouvy'!H$9/NaPoVo)+'Cenova nabidka NAFTA'!$H15))</f>
        <v>0</v>
      </c>
      <c r="J34" s="541">
        <f>'NABIDKA DOPRAVCE'!$J19*'Vypocty indexu'!K26*('Cenova nabidka NAFTA'!$F15+IF(OR(J$31&lt;SH,J$31&gt;HH),'Cenova nabidka NAFTA'!$G15*1/(1+J$31)*IF(NaPoVo=0,0,'Beh smlouvy'!I$8/NaPoVo)+IF(NaPoVo=0,0,'Cenova nabidka NAFTA'!$G15*1/(1+J$31)*'NASTAVENI OBJEDNATELE'!$H$19*'Beh smlouvy'!I$9/NaPoVo)+'Cenova nabidka NAFTA'!$H15*1/(1+J$31),'Cenova nabidka NAFTA'!$G15+IF(NaPoVo=0,0,'Cenova nabidka NAFTA'!$G15*'NASTAVENI OBJEDNATELE'!$H$19*'Beh smlouvy'!I$9/NaPoVo)+'Cenova nabidka NAFTA'!$H15))</f>
        <v>0</v>
      </c>
      <c r="K34" s="541">
        <f>'NABIDKA DOPRAVCE'!$J19*'Vypocty indexu'!L26*('Cenova nabidka NAFTA'!$F15+IF(OR(K$31&lt;SH,K$31&gt;HH),'Cenova nabidka NAFTA'!$G15*1/(1+K$31)*IF(NaPoVo=0,0,'Beh smlouvy'!J$8/NaPoVo)+IF(NaPoVo=0,0,'Cenova nabidka NAFTA'!$G15*1/(1+K$31)*'NASTAVENI OBJEDNATELE'!$H$19*'Beh smlouvy'!J$9/NaPoVo)+'Cenova nabidka NAFTA'!$H15*1/(1+K$31),'Cenova nabidka NAFTA'!$G15+IF(NaPoVo=0,0,'Cenova nabidka NAFTA'!$G15*'NASTAVENI OBJEDNATELE'!$H$19*'Beh smlouvy'!J$9/NaPoVo)+'Cenova nabidka NAFTA'!$H15))</f>
        <v>0</v>
      </c>
      <c r="L34" s="541">
        <f>'NABIDKA DOPRAVCE'!$J19*'Vypocty indexu'!M26*('Cenova nabidka NAFTA'!$F15+IF(OR(L$31&lt;SH,L$31&gt;HH),'Cenova nabidka NAFTA'!$G15*1/(1+L$31)*IF(NaPoVo=0,0,'Beh smlouvy'!K$8/NaPoVo)+IF(NaPoVo=0,0,'Cenova nabidka NAFTA'!$G15*1/(1+L$31)*'NASTAVENI OBJEDNATELE'!$H$19*'Beh smlouvy'!K$9/NaPoVo)+'Cenova nabidka NAFTA'!$H15*1/(1+L$31),'Cenova nabidka NAFTA'!$G15+IF(NaPoVo=0,0,'Cenova nabidka NAFTA'!$G15*'NASTAVENI OBJEDNATELE'!$H$19*'Beh smlouvy'!K$9/NaPoVo)+'Cenova nabidka NAFTA'!$H15))</f>
        <v>0</v>
      </c>
      <c r="M34" s="541">
        <f>'NABIDKA DOPRAVCE'!$J19*'Vypocty indexu'!N26*('Cenova nabidka NAFTA'!$F15+IF(OR(M$31&lt;SH,M$31&gt;HH),'Cenova nabidka NAFTA'!$G15*1/(1+M$31)*IF(NaPoVo=0,0,'Beh smlouvy'!L$8/NaPoVo)+IF(NaPoVo=0,0,'Cenova nabidka NAFTA'!$G15*1/(1+M$31)*'NASTAVENI OBJEDNATELE'!$H$19*'Beh smlouvy'!L$9/NaPoVo)+'Cenova nabidka NAFTA'!$H15*1/(1+M$31),'Cenova nabidka NAFTA'!$G15+IF(NaPoVo=0,0,'Cenova nabidka NAFTA'!$G15*'NASTAVENI OBJEDNATELE'!$H$19*'Beh smlouvy'!L$9/NaPoVo)+'Cenova nabidka NAFTA'!$H15))</f>
        <v>0</v>
      </c>
      <c r="N34" s="541">
        <f>'NABIDKA DOPRAVCE'!$J19*'Vypocty indexu'!O26*('Cenova nabidka NAFTA'!$F15+IF(OR(N$31&lt;SH,N$31&gt;HH),'Cenova nabidka NAFTA'!$G15*1/(1+N$31)*IF(NaPoVo=0,0,'Beh smlouvy'!M$8/NaPoVo)+IF(NaPoVo=0,0,'Cenova nabidka NAFTA'!$G15*1/(1+N$31)*'NASTAVENI OBJEDNATELE'!$H$19*'Beh smlouvy'!M$9/NaPoVo)+'Cenova nabidka NAFTA'!$H15*1/(1+N$31),'Cenova nabidka NAFTA'!$G15+IF(NaPoVo=0,0,'Cenova nabidka NAFTA'!$G15*'NASTAVENI OBJEDNATELE'!$H$19*'Beh smlouvy'!M$9/NaPoVo)+'Cenova nabidka NAFTA'!$H15))</f>
        <v>0</v>
      </c>
      <c r="O34" s="65"/>
    </row>
    <row r="35" spans="2:15" s="10" customFormat="1">
      <c r="B35" s="538" t="s">
        <v>37</v>
      </c>
      <c r="C35" s="539" t="s">
        <v>57</v>
      </c>
      <c r="D35" s="540"/>
      <c r="E35" s="541">
        <f>'NABIDKA DOPRAVCE'!$J21*'Vypocty indexu'!F28*('Cenova nabidka NAFTA'!$F17+IF(OR(E$31&lt;SH,E$31&gt;HH),'Cenova nabidka NAFTA'!$G17*1/(1+E$31)*IF(NaPoVo=0,0,'Beh smlouvy'!D$8/NaPoVo)+IF(NaPoVo=0,0,'Cenova nabidka NAFTA'!$G17*1/(1+E$31)*'NASTAVENI OBJEDNATELE'!$H$19*'Beh smlouvy'!D$9/NaPoVo)+'Cenova nabidka NAFTA'!$H17*1/(1+E$31),'Cenova nabidka NAFTA'!$G17+IF(NaPoVo=0,0,'Cenova nabidka NAFTA'!$G17*'NASTAVENI OBJEDNATELE'!$H$19*'Beh smlouvy'!D$9/NaPoVo)+'Cenova nabidka NAFTA'!$H17))</f>
        <v>0</v>
      </c>
      <c r="F35" s="541">
        <f>'NABIDKA DOPRAVCE'!$J21*'Vypocty indexu'!G28*('Cenova nabidka NAFTA'!$F17+IF(OR(F$31&lt;SH,F$31&gt;HH),'Cenova nabidka NAFTA'!$G17*1/(1+F$31)*IF(NaPoVo=0,0,'Beh smlouvy'!E$8/NaPoVo)+IF(NaPoVo=0,0,'Cenova nabidka NAFTA'!$G17*1/(1+F$31)*'NASTAVENI OBJEDNATELE'!$H$19*'Beh smlouvy'!E$9/NaPoVo)+'Cenova nabidka NAFTA'!$H17*1/(1+F$31),'Cenova nabidka NAFTA'!$G17+IF(NaPoVo=0,0,'Cenova nabidka NAFTA'!$G17*'NASTAVENI OBJEDNATELE'!$H$19*'Beh smlouvy'!E$9/NaPoVo)+'Cenova nabidka NAFTA'!$H17))</f>
        <v>0</v>
      </c>
      <c r="G35" s="541">
        <f>'NABIDKA DOPRAVCE'!$J21*'Vypocty indexu'!H28*('Cenova nabidka NAFTA'!$F17+IF(OR(G$31&lt;SH,G$31&gt;HH),'Cenova nabidka NAFTA'!$G17*1/(1+G$31)*IF(NaPoVo=0,0,'Beh smlouvy'!F$8/NaPoVo)+IF(NaPoVo=0,0,'Cenova nabidka NAFTA'!$G17*1/(1+G$31)*'NASTAVENI OBJEDNATELE'!$H$19*'Beh smlouvy'!F$9/NaPoVo)+'Cenova nabidka NAFTA'!$H17*1/(1+G$31),'Cenova nabidka NAFTA'!$G17+IF(NaPoVo=0,0,'Cenova nabidka NAFTA'!$G17*'NASTAVENI OBJEDNATELE'!$H$19*'Beh smlouvy'!F$9/NaPoVo)+'Cenova nabidka NAFTA'!$H17))</f>
        <v>0</v>
      </c>
      <c r="H35" s="541">
        <f>'NABIDKA DOPRAVCE'!$J21*'Vypocty indexu'!I28*('Cenova nabidka NAFTA'!$F17+IF(OR(H$31&lt;SH,H$31&gt;HH),'Cenova nabidka NAFTA'!$G17*1/(1+H$31)*IF(NaPoVo=0,0,'Beh smlouvy'!G$8/NaPoVo)+IF(NaPoVo=0,0,'Cenova nabidka NAFTA'!$G17*1/(1+H$31)*'NASTAVENI OBJEDNATELE'!$H$19*'Beh smlouvy'!G$9/NaPoVo)+'Cenova nabidka NAFTA'!$H17*1/(1+H$31),'Cenova nabidka NAFTA'!$G17+IF(NaPoVo=0,0,'Cenova nabidka NAFTA'!$G17*'NASTAVENI OBJEDNATELE'!$H$19*'Beh smlouvy'!G$9/NaPoVo)+'Cenova nabidka NAFTA'!$H17))</f>
        <v>0</v>
      </c>
      <c r="I35" s="541">
        <f>'NABIDKA DOPRAVCE'!$J21*'Vypocty indexu'!J28*('Cenova nabidka NAFTA'!$F17+IF(OR(I$31&lt;SH,I$31&gt;HH),'Cenova nabidka NAFTA'!$G17*1/(1+I$31)*IF(NaPoVo=0,0,'Beh smlouvy'!H$8/NaPoVo)+IF(NaPoVo=0,0,'Cenova nabidka NAFTA'!$G17*1/(1+I$31)*'NASTAVENI OBJEDNATELE'!$H$19*'Beh smlouvy'!H$9/NaPoVo)+'Cenova nabidka NAFTA'!$H17*1/(1+I$31),'Cenova nabidka NAFTA'!$G17+IF(NaPoVo=0,0,'Cenova nabidka NAFTA'!$G17*'NASTAVENI OBJEDNATELE'!$H$19*'Beh smlouvy'!H$9/NaPoVo)+'Cenova nabidka NAFTA'!$H17))</f>
        <v>0</v>
      </c>
      <c r="J35" s="541">
        <f>'NABIDKA DOPRAVCE'!$J21*'Vypocty indexu'!K28*('Cenova nabidka NAFTA'!$F17+IF(OR(J$31&lt;SH,J$31&gt;HH),'Cenova nabidka NAFTA'!$G17*1/(1+J$31)*IF(NaPoVo=0,0,'Beh smlouvy'!I$8/NaPoVo)+IF(NaPoVo=0,0,'Cenova nabidka NAFTA'!$G17*1/(1+J$31)*'NASTAVENI OBJEDNATELE'!$H$19*'Beh smlouvy'!I$9/NaPoVo)+'Cenova nabidka NAFTA'!$H17*1/(1+J$31),'Cenova nabidka NAFTA'!$G17+IF(NaPoVo=0,0,'Cenova nabidka NAFTA'!$G17*'NASTAVENI OBJEDNATELE'!$H$19*'Beh smlouvy'!I$9/NaPoVo)+'Cenova nabidka NAFTA'!$H17))</f>
        <v>0</v>
      </c>
      <c r="K35" s="541">
        <f>'NABIDKA DOPRAVCE'!$J21*'Vypocty indexu'!L28*('Cenova nabidka NAFTA'!$F17+IF(OR(K$31&lt;SH,K$31&gt;HH),'Cenova nabidka NAFTA'!$G17*1/(1+K$31)*IF(NaPoVo=0,0,'Beh smlouvy'!J$8/NaPoVo)+IF(NaPoVo=0,0,'Cenova nabidka NAFTA'!$G17*1/(1+K$31)*'NASTAVENI OBJEDNATELE'!$H$19*'Beh smlouvy'!J$9/NaPoVo)+'Cenova nabidka NAFTA'!$H17*1/(1+K$31),'Cenova nabidka NAFTA'!$G17+IF(NaPoVo=0,0,'Cenova nabidka NAFTA'!$G17*'NASTAVENI OBJEDNATELE'!$H$19*'Beh smlouvy'!J$9/NaPoVo)+'Cenova nabidka NAFTA'!$H17))</f>
        <v>0</v>
      </c>
      <c r="L35" s="541">
        <f>'NABIDKA DOPRAVCE'!$J21*'Vypocty indexu'!M28*('Cenova nabidka NAFTA'!$F17+IF(OR(L$31&lt;SH,L$31&gt;HH),'Cenova nabidka NAFTA'!$G17*1/(1+L$31)*IF(NaPoVo=0,0,'Beh smlouvy'!K$8/NaPoVo)+IF(NaPoVo=0,0,'Cenova nabidka NAFTA'!$G17*1/(1+L$31)*'NASTAVENI OBJEDNATELE'!$H$19*'Beh smlouvy'!K$9/NaPoVo)+'Cenova nabidka NAFTA'!$H17*1/(1+L$31),'Cenova nabidka NAFTA'!$G17+IF(NaPoVo=0,0,'Cenova nabidka NAFTA'!$G17*'NASTAVENI OBJEDNATELE'!$H$19*'Beh smlouvy'!K$9/NaPoVo)+'Cenova nabidka NAFTA'!$H17))</f>
        <v>0</v>
      </c>
      <c r="M35" s="541">
        <f>'NABIDKA DOPRAVCE'!$J21*'Vypocty indexu'!N28*('Cenova nabidka NAFTA'!$F17+IF(OR(M$31&lt;SH,M$31&gt;HH),'Cenova nabidka NAFTA'!$G17*1/(1+M$31)*IF(NaPoVo=0,0,'Beh smlouvy'!L$8/NaPoVo)+IF(NaPoVo=0,0,'Cenova nabidka NAFTA'!$G17*1/(1+M$31)*'NASTAVENI OBJEDNATELE'!$H$19*'Beh smlouvy'!L$9/NaPoVo)+'Cenova nabidka NAFTA'!$H17*1/(1+M$31),'Cenova nabidka NAFTA'!$G17+IF(NaPoVo=0,0,'Cenova nabidka NAFTA'!$G17*'NASTAVENI OBJEDNATELE'!$H$19*'Beh smlouvy'!L$9/NaPoVo)+'Cenova nabidka NAFTA'!$H17))</f>
        <v>0</v>
      </c>
      <c r="N35" s="541">
        <f>'NABIDKA DOPRAVCE'!$J21*'Vypocty indexu'!O28*('Cenova nabidka NAFTA'!$F17+IF(OR(N$31&lt;SH,N$31&gt;HH),'Cenova nabidka NAFTA'!$G17*1/(1+N$31)*IF(NaPoVo=0,0,'Beh smlouvy'!M$8/NaPoVo)+IF(NaPoVo=0,0,'Cenova nabidka NAFTA'!$G17*1/(1+N$31)*'NASTAVENI OBJEDNATELE'!$H$19*'Beh smlouvy'!M$9/NaPoVo)+'Cenova nabidka NAFTA'!$H17*1/(1+N$31),'Cenova nabidka NAFTA'!$G17+IF(NaPoVo=0,0,'Cenova nabidka NAFTA'!$G17*'NASTAVENI OBJEDNATELE'!$H$19*'Beh smlouvy'!M$9/NaPoVo)+'Cenova nabidka NAFTA'!$H17))</f>
        <v>0</v>
      </c>
      <c r="O35" s="65"/>
    </row>
    <row r="36" spans="2:15" s="10" customFormat="1">
      <c r="B36" s="178"/>
      <c r="C36" s="54"/>
      <c r="D36" s="179"/>
      <c r="E36" s="189"/>
      <c r="F36" s="180"/>
      <c r="G36" s="180"/>
      <c r="H36" s="180"/>
      <c r="I36" s="180"/>
      <c r="J36" s="180"/>
      <c r="K36" s="180"/>
      <c r="L36" s="180"/>
      <c r="M36" s="180"/>
      <c r="N36" s="190"/>
      <c r="O36" s="65"/>
    </row>
    <row r="37" spans="2:15">
      <c r="B37" s="10" t="str">
        <f>'Beh smlouvy'!B20</f>
        <v>Cena Vozokm neujetého Spoje (pokud důvod pro neujetí nebyl na straně Dopravce)</v>
      </c>
      <c r="D37" s="53"/>
      <c r="E37" s="100"/>
      <c r="F37" s="53"/>
      <c r="G37" s="53"/>
      <c r="H37" s="53"/>
      <c r="I37" s="53"/>
      <c r="J37" s="53"/>
      <c r="K37" s="53"/>
      <c r="L37" s="53"/>
      <c r="M37" s="53"/>
      <c r="N37" s="101"/>
    </row>
    <row r="38" spans="2:15" outlineLevel="1">
      <c r="B38" s="52" t="s">
        <v>32</v>
      </c>
      <c r="C38" s="52" t="s">
        <v>59</v>
      </c>
      <c r="D38" s="53"/>
      <c r="E38" s="83"/>
      <c r="F38" s="177"/>
      <c r="G38" s="177"/>
      <c r="H38" s="177"/>
      <c r="I38" s="177"/>
      <c r="J38" s="177"/>
      <c r="K38" s="177"/>
      <c r="L38" s="177"/>
      <c r="M38" s="177"/>
      <c r="N38" s="186"/>
    </row>
    <row r="39" spans="2:15" outlineLevel="1">
      <c r="B39" s="55" t="s">
        <v>19</v>
      </c>
      <c r="C39" s="46" t="s">
        <v>111</v>
      </c>
      <c r="D39" s="184"/>
      <c r="E39" s="114">
        <f>'NABIDKA DOPRAVCE'!$J11*'Vypocty indexu'!F18*(IF(OR(E$31&lt;SH,E$31&gt;HH),'Cenova nabidka NAFTA'!$G7*1/(1+E$31)*IF(NaPoVo=0,0,'Beh smlouvy'!D$8/NaPoVo)+IF(NaPoVo=0,0,'Cenova nabidka NAFTA'!$G7*1/(1+E$31)*'NASTAVENI OBJEDNATELE'!$H$19*'Beh smlouvy'!D$9/NaPoVo)+'Cenova nabidka NAFTA'!$H7*1/(1+E$31),'Cenova nabidka NAFTA'!$G7+IF(NaPoVo=0,0,'Cenova nabidka NAFTA'!$G7*'NASTAVENI OBJEDNATELE'!$H$19*'Beh smlouvy'!D$9/NaPoVo)+'Cenova nabidka NAFTA'!$H7))</f>
        <v>0</v>
      </c>
      <c r="F39" s="114">
        <f>'NABIDKA DOPRAVCE'!$J11*'Vypocty indexu'!G18*(IF(OR(F$31&lt;SH,F$31&gt;HH),'Cenova nabidka NAFTA'!$G7*1/(1+F$31)*IF(NaPoVo=0,0,'Beh smlouvy'!E$8/NaPoVo)+IF(NaPoVo=0,0,'Cenova nabidka NAFTA'!$G7*1/(1+F$31)*'NASTAVENI OBJEDNATELE'!$H$19*'Beh smlouvy'!E$9/NaPoVo)+'Cenova nabidka NAFTA'!$H7*1/(1+F$31),'Cenova nabidka NAFTA'!$G7+IF(NaPoVo=0,0,'Cenova nabidka NAFTA'!$G7*'NASTAVENI OBJEDNATELE'!$H$19*'Beh smlouvy'!E$9/NaPoVo)+'Cenova nabidka NAFTA'!$H7))</f>
        <v>0</v>
      </c>
      <c r="G39" s="114">
        <f>'NABIDKA DOPRAVCE'!$J11*'Vypocty indexu'!H18*(IF(OR(G$31&lt;SH,G$31&gt;HH),'Cenova nabidka NAFTA'!$G7*1/(1+G$31)*IF(NaPoVo=0,0,'Beh smlouvy'!F$8/NaPoVo)+IF(NaPoVo=0,0,'Cenova nabidka NAFTA'!$G7*1/(1+G$31)*'NASTAVENI OBJEDNATELE'!$H$19*'Beh smlouvy'!F$9/NaPoVo)+'Cenova nabidka NAFTA'!$H7*1/(1+G$31),'Cenova nabidka NAFTA'!$G7+IF(NaPoVo=0,0,'Cenova nabidka NAFTA'!$G7*'NASTAVENI OBJEDNATELE'!$H$19*'Beh smlouvy'!F$9/NaPoVo)+'Cenova nabidka NAFTA'!$H7))</f>
        <v>0</v>
      </c>
      <c r="H39" s="114">
        <f>'NABIDKA DOPRAVCE'!$J11*'Vypocty indexu'!I18*(IF(OR(H$31&lt;SH,H$31&gt;HH),'Cenova nabidka NAFTA'!$G7*1/(1+H$31)*IF(NaPoVo=0,0,'Beh smlouvy'!G$8/NaPoVo)+IF(NaPoVo=0,0,'Cenova nabidka NAFTA'!$G7*1/(1+H$31)*'NASTAVENI OBJEDNATELE'!$H$19*'Beh smlouvy'!G$9/NaPoVo)+'Cenova nabidka NAFTA'!$H7*1/(1+H$31),'Cenova nabidka NAFTA'!$G7+IF(NaPoVo=0,0,'Cenova nabidka NAFTA'!$G7*'NASTAVENI OBJEDNATELE'!$H$19*'Beh smlouvy'!G$9/NaPoVo)+'Cenova nabidka NAFTA'!$H7))</f>
        <v>0</v>
      </c>
      <c r="I39" s="114">
        <f>'NABIDKA DOPRAVCE'!$J11*'Vypocty indexu'!J18*(IF(OR(I$31&lt;SH,I$31&gt;HH),'Cenova nabidka NAFTA'!$G7*1/(1+I$31)*IF(NaPoVo=0,0,'Beh smlouvy'!H$8/NaPoVo)+IF(NaPoVo=0,0,'Cenova nabidka NAFTA'!$G7*1/(1+I$31)*'NASTAVENI OBJEDNATELE'!$H$19*'Beh smlouvy'!H$9/NaPoVo)+'Cenova nabidka NAFTA'!$H7*1/(1+I$31),'Cenova nabidka NAFTA'!$G7+IF(NaPoVo=0,0,'Cenova nabidka NAFTA'!$G7*'NASTAVENI OBJEDNATELE'!$H$19*'Beh smlouvy'!H$9/NaPoVo)+'Cenova nabidka NAFTA'!$H7))</f>
        <v>0</v>
      </c>
      <c r="J39" s="114">
        <f>'NABIDKA DOPRAVCE'!$J11*'Vypocty indexu'!K18*(IF(OR(J$31&lt;SH,J$31&gt;HH),'Cenova nabidka NAFTA'!$G7*1/(1+J$31)*IF(NaPoVo=0,0,'Beh smlouvy'!I$8/NaPoVo)+IF(NaPoVo=0,0,'Cenova nabidka NAFTA'!$G7*1/(1+J$31)*'NASTAVENI OBJEDNATELE'!$H$19*'Beh smlouvy'!I$9/NaPoVo)+'Cenova nabidka NAFTA'!$H7*1/(1+J$31),'Cenova nabidka NAFTA'!$G7+IF(NaPoVo=0,0,'Cenova nabidka NAFTA'!$G7*'NASTAVENI OBJEDNATELE'!$H$19*'Beh smlouvy'!I$9/NaPoVo)+'Cenova nabidka NAFTA'!$H7))</f>
        <v>0</v>
      </c>
      <c r="K39" s="114">
        <f>'NABIDKA DOPRAVCE'!$J11*'Vypocty indexu'!L18*(IF(OR(K$31&lt;SH,K$31&gt;HH),'Cenova nabidka NAFTA'!$G7*1/(1+K$31)*IF(NaPoVo=0,0,'Beh smlouvy'!J$8/NaPoVo)+IF(NaPoVo=0,0,'Cenova nabidka NAFTA'!$G7*1/(1+K$31)*'NASTAVENI OBJEDNATELE'!$H$19*'Beh smlouvy'!J$9/NaPoVo)+'Cenova nabidka NAFTA'!$H7*1/(1+K$31),'Cenova nabidka NAFTA'!$G7+IF(NaPoVo=0,0,'Cenova nabidka NAFTA'!$G7*'NASTAVENI OBJEDNATELE'!$H$19*'Beh smlouvy'!J$9/NaPoVo)+'Cenova nabidka NAFTA'!$H7))</f>
        <v>0</v>
      </c>
      <c r="L39" s="114">
        <f>'NABIDKA DOPRAVCE'!$J11*'Vypocty indexu'!M18*(IF(OR(L$31&lt;SH,L$31&gt;HH),'Cenova nabidka NAFTA'!$G7*1/(1+L$31)*IF(NaPoVo=0,0,'Beh smlouvy'!K$8/NaPoVo)+IF(NaPoVo=0,0,'Cenova nabidka NAFTA'!$G7*1/(1+L$31)*'NASTAVENI OBJEDNATELE'!$H$19*'Beh smlouvy'!K$9/NaPoVo)+'Cenova nabidka NAFTA'!$H7*1/(1+L$31),'Cenova nabidka NAFTA'!$G7+IF(NaPoVo=0,0,'Cenova nabidka NAFTA'!$G7*'NASTAVENI OBJEDNATELE'!$H$19*'Beh smlouvy'!K$9/NaPoVo)+'Cenova nabidka NAFTA'!$H7))</f>
        <v>0</v>
      </c>
      <c r="M39" s="114">
        <f>'NABIDKA DOPRAVCE'!$J11*'Vypocty indexu'!N18*(IF(OR(M$31&lt;SH,M$31&gt;HH),'Cenova nabidka NAFTA'!$G7*1/(1+M$31)*IF(NaPoVo=0,0,'Beh smlouvy'!L$8/NaPoVo)+IF(NaPoVo=0,0,'Cenova nabidka NAFTA'!$G7*1/(1+M$31)*'NASTAVENI OBJEDNATELE'!$H$19*'Beh smlouvy'!L$9/NaPoVo)+'Cenova nabidka NAFTA'!$H7*1/(1+M$31),'Cenova nabidka NAFTA'!$G7+IF(NaPoVo=0,0,'Cenova nabidka NAFTA'!$G7*'NASTAVENI OBJEDNATELE'!$H$19*'Beh smlouvy'!L$9/NaPoVo)+'Cenova nabidka NAFTA'!$H7))</f>
        <v>0</v>
      </c>
      <c r="N39" s="114">
        <f>'NABIDKA DOPRAVCE'!$J11*'Vypocty indexu'!O18*(IF(OR(N$31&lt;SH,N$31&gt;HH),'Cenova nabidka NAFTA'!$G7*1/(1+N$31)*IF(NaPoVo=0,0,'Beh smlouvy'!M$8/NaPoVo)+IF(NaPoVo=0,0,'Cenova nabidka NAFTA'!$G7*1/(1+N$31)*'NASTAVENI OBJEDNATELE'!$H$19*'Beh smlouvy'!M$9/NaPoVo)+'Cenova nabidka NAFTA'!$H7*1/(1+N$31),'Cenova nabidka NAFTA'!$G7+IF(NaPoVo=0,0,'Cenova nabidka NAFTA'!$G7*'NASTAVENI OBJEDNATELE'!$H$19*'Beh smlouvy'!M$9/NaPoVo)+'Cenova nabidka NAFTA'!$H7))</f>
        <v>0</v>
      </c>
    </row>
    <row r="40" spans="2:15" outlineLevel="1">
      <c r="B40" s="55" t="s">
        <v>20</v>
      </c>
      <c r="C40" s="46" t="s">
        <v>240</v>
      </c>
      <c r="D40" s="184"/>
      <c r="E40" s="114">
        <f>'NABIDKA DOPRAVCE'!$J12*'Vypocty indexu'!F19*(IF(OR(E$31&lt;SH,E$31&gt;HH),'Cenova nabidka NAFTA'!$G8*1/(1+E$31)*IF(NaPoVo=0,0,'Beh smlouvy'!D$8/NaPoVo)+IF(NaPoVo=0,0,'Cenova nabidka NAFTA'!$G8*1/(1+E$31)*'NASTAVENI OBJEDNATELE'!$H$19*'Beh smlouvy'!D$9/NaPoVo)+'Cenova nabidka NAFTA'!$H8*1/(1+E$31),'Cenova nabidka NAFTA'!$G8+IF(NaPoVo=0,0,'Cenova nabidka NAFTA'!$G8*'NASTAVENI OBJEDNATELE'!$H$19*'Beh smlouvy'!D$9/NaPoVo)+'Cenova nabidka NAFTA'!$H8))</f>
        <v>0</v>
      </c>
      <c r="F40" s="114">
        <f>'NABIDKA DOPRAVCE'!$J12*'Vypocty indexu'!G19*(IF(OR(F$31&lt;SH,F$31&gt;HH),'Cenova nabidka NAFTA'!$G8*1/(1+F$31)*IF(NaPoVo=0,0,'Beh smlouvy'!E$8/NaPoVo)+IF(NaPoVo=0,0,'Cenova nabidka NAFTA'!$G8*1/(1+F$31)*'NASTAVENI OBJEDNATELE'!$H$19*'Beh smlouvy'!E$9/NaPoVo)+'Cenova nabidka NAFTA'!$H8*1/(1+F$31),'Cenova nabidka NAFTA'!$G8+IF(NaPoVo=0,0,'Cenova nabidka NAFTA'!$G8*'NASTAVENI OBJEDNATELE'!$H$19*'Beh smlouvy'!E$9/NaPoVo)+'Cenova nabidka NAFTA'!$H8))</f>
        <v>0</v>
      </c>
      <c r="G40" s="114">
        <f>'NABIDKA DOPRAVCE'!$J12*'Vypocty indexu'!H19*(IF(OR(G$31&lt;SH,G$31&gt;HH),'Cenova nabidka NAFTA'!$G8*1/(1+G$31)*IF(NaPoVo=0,0,'Beh smlouvy'!F$8/NaPoVo)+IF(NaPoVo=0,0,'Cenova nabidka NAFTA'!$G8*1/(1+G$31)*'NASTAVENI OBJEDNATELE'!$H$19*'Beh smlouvy'!F$9/NaPoVo)+'Cenova nabidka NAFTA'!$H8*1/(1+G$31),'Cenova nabidka NAFTA'!$G8+IF(NaPoVo=0,0,'Cenova nabidka NAFTA'!$G8*'NASTAVENI OBJEDNATELE'!$H$19*'Beh smlouvy'!F$9/NaPoVo)+'Cenova nabidka NAFTA'!$H8))</f>
        <v>0</v>
      </c>
      <c r="H40" s="114">
        <f>'NABIDKA DOPRAVCE'!$J12*'Vypocty indexu'!I19*(IF(OR(H$31&lt;SH,H$31&gt;HH),'Cenova nabidka NAFTA'!$G8*1/(1+H$31)*IF(NaPoVo=0,0,'Beh smlouvy'!G$8/NaPoVo)+IF(NaPoVo=0,0,'Cenova nabidka NAFTA'!$G8*1/(1+H$31)*'NASTAVENI OBJEDNATELE'!$H$19*'Beh smlouvy'!G$9/NaPoVo)+'Cenova nabidka NAFTA'!$H8*1/(1+H$31),'Cenova nabidka NAFTA'!$G8+IF(NaPoVo=0,0,'Cenova nabidka NAFTA'!$G8*'NASTAVENI OBJEDNATELE'!$H$19*'Beh smlouvy'!G$9/NaPoVo)+'Cenova nabidka NAFTA'!$H8))</f>
        <v>0</v>
      </c>
      <c r="I40" s="114">
        <f>'NABIDKA DOPRAVCE'!$J12*'Vypocty indexu'!J19*(IF(OR(I$31&lt;SH,I$31&gt;HH),'Cenova nabidka NAFTA'!$G8*1/(1+I$31)*IF(NaPoVo=0,0,'Beh smlouvy'!H$8/NaPoVo)+IF(NaPoVo=0,0,'Cenova nabidka NAFTA'!$G8*1/(1+I$31)*'NASTAVENI OBJEDNATELE'!$H$19*'Beh smlouvy'!H$9/NaPoVo)+'Cenova nabidka NAFTA'!$H8*1/(1+I$31),'Cenova nabidka NAFTA'!$G8+IF(NaPoVo=0,0,'Cenova nabidka NAFTA'!$G8*'NASTAVENI OBJEDNATELE'!$H$19*'Beh smlouvy'!H$9/NaPoVo)+'Cenova nabidka NAFTA'!$H8))</f>
        <v>0</v>
      </c>
      <c r="J40" s="114">
        <f>'NABIDKA DOPRAVCE'!$J12*'Vypocty indexu'!K19*(IF(OR(J$31&lt;SH,J$31&gt;HH),'Cenova nabidka NAFTA'!$G8*1/(1+J$31)*IF(NaPoVo=0,0,'Beh smlouvy'!I$8/NaPoVo)+IF(NaPoVo=0,0,'Cenova nabidka NAFTA'!$G8*1/(1+J$31)*'NASTAVENI OBJEDNATELE'!$H$19*'Beh smlouvy'!I$9/NaPoVo)+'Cenova nabidka NAFTA'!$H8*1/(1+J$31),'Cenova nabidka NAFTA'!$G8+IF(NaPoVo=0,0,'Cenova nabidka NAFTA'!$G8*'NASTAVENI OBJEDNATELE'!$H$19*'Beh smlouvy'!I$9/NaPoVo)+'Cenova nabidka NAFTA'!$H8))</f>
        <v>0</v>
      </c>
      <c r="K40" s="114">
        <f>'NABIDKA DOPRAVCE'!$J12*'Vypocty indexu'!L19*(IF(OR(K$31&lt;SH,K$31&gt;HH),'Cenova nabidka NAFTA'!$G8*1/(1+K$31)*IF(NaPoVo=0,0,'Beh smlouvy'!J$8/NaPoVo)+IF(NaPoVo=0,0,'Cenova nabidka NAFTA'!$G8*1/(1+K$31)*'NASTAVENI OBJEDNATELE'!$H$19*'Beh smlouvy'!J$9/NaPoVo)+'Cenova nabidka NAFTA'!$H8*1/(1+K$31),'Cenova nabidka NAFTA'!$G8+IF(NaPoVo=0,0,'Cenova nabidka NAFTA'!$G8*'NASTAVENI OBJEDNATELE'!$H$19*'Beh smlouvy'!J$9/NaPoVo)+'Cenova nabidka NAFTA'!$H8))</f>
        <v>0</v>
      </c>
      <c r="L40" s="114">
        <f>'NABIDKA DOPRAVCE'!$J12*'Vypocty indexu'!M19*(IF(OR(L$31&lt;SH,L$31&gt;HH),'Cenova nabidka NAFTA'!$G8*1/(1+L$31)*IF(NaPoVo=0,0,'Beh smlouvy'!K$8/NaPoVo)+IF(NaPoVo=0,0,'Cenova nabidka NAFTA'!$G8*1/(1+L$31)*'NASTAVENI OBJEDNATELE'!$H$19*'Beh smlouvy'!K$9/NaPoVo)+'Cenova nabidka NAFTA'!$H8*1/(1+L$31),'Cenova nabidka NAFTA'!$G8+IF(NaPoVo=0,0,'Cenova nabidka NAFTA'!$G8*'NASTAVENI OBJEDNATELE'!$H$19*'Beh smlouvy'!K$9/NaPoVo)+'Cenova nabidka NAFTA'!$H8))</f>
        <v>0</v>
      </c>
      <c r="M40" s="114">
        <f>'NABIDKA DOPRAVCE'!$J12*'Vypocty indexu'!N19*(IF(OR(M$31&lt;SH,M$31&gt;HH),'Cenova nabidka NAFTA'!$G8*1/(1+M$31)*IF(NaPoVo=0,0,'Beh smlouvy'!L$8/NaPoVo)+IF(NaPoVo=0,0,'Cenova nabidka NAFTA'!$G8*1/(1+M$31)*'NASTAVENI OBJEDNATELE'!$H$19*'Beh smlouvy'!L$9/NaPoVo)+'Cenova nabidka NAFTA'!$H8*1/(1+M$31),'Cenova nabidka NAFTA'!$G8+IF(NaPoVo=0,0,'Cenova nabidka NAFTA'!$G8*'NASTAVENI OBJEDNATELE'!$H$19*'Beh smlouvy'!L$9/NaPoVo)+'Cenova nabidka NAFTA'!$H8))</f>
        <v>0</v>
      </c>
      <c r="N40" s="114">
        <f>'NABIDKA DOPRAVCE'!$J12*'Vypocty indexu'!O19*(IF(OR(N$31&lt;SH,N$31&gt;HH),'Cenova nabidka NAFTA'!$G8*1/(1+N$31)*IF(NaPoVo=0,0,'Beh smlouvy'!M$8/NaPoVo)+IF(NaPoVo=0,0,'Cenova nabidka NAFTA'!$G8*1/(1+N$31)*'NASTAVENI OBJEDNATELE'!$H$19*'Beh smlouvy'!M$9/NaPoVo)+'Cenova nabidka NAFTA'!$H8*1/(1+N$31),'Cenova nabidka NAFTA'!$G8+IF(NaPoVo=0,0,'Cenova nabidka NAFTA'!$G8*'NASTAVENI OBJEDNATELE'!$H$19*'Beh smlouvy'!M$9/NaPoVo)+'Cenova nabidka NAFTA'!$H8))</f>
        <v>0</v>
      </c>
    </row>
    <row r="41" spans="2:15" outlineLevel="1">
      <c r="B41" s="55" t="s">
        <v>21</v>
      </c>
      <c r="C41" s="46" t="s">
        <v>112</v>
      </c>
      <c r="D41" s="184"/>
      <c r="E41" s="114">
        <f>'NABIDKA DOPRAVCE'!$J13*'Vypocty indexu'!F20*(IF(OR(E$31&lt;SH,E$31&gt;HH),'Cenova nabidka NAFTA'!$G9*1/(1+E$31)*IF(NaPoVo=0,0,'Beh smlouvy'!D$8/NaPoVo)+IF(NaPoVo=0,0,'Cenova nabidka NAFTA'!$G9*1/(1+E$31)*'NASTAVENI OBJEDNATELE'!$H$19*'Beh smlouvy'!D$9/NaPoVo)+'Cenova nabidka NAFTA'!$H9*1/(1+E$31),'Cenova nabidka NAFTA'!$G9+IF(NaPoVo=0,0,'Cenova nabidka NAFTA'!$G9*'NASTAVENI OBJEDNATELE'!$H$19*'Beh smlouvy'!D$9/NaPoVo)+'Cenova nabidka NAFTA'!$H9))</f>
        <v>0</v>
      </c>
      <c r="F41" s="114">
        <f>'NABIDKA DOPRAVCE'!$J13*'Vypocty indexu'!G20*(IF(OR(F$31&lt;SH,F$31&gt;HH),'Cenova nabidka NAFTA'!$G9*1/(1+F$31)*IF(NaPoVo=0,0,'Beh smlouvy'!E$8/NaPoVo)+IF(NaPoVo=0,0,'Cenova nabidka NAFTA'!$G9*1/(1+F$31)*'NASTAVENI OBJEDNATELE'!$H$19*'Beh smlouvy'!E$9/NaPoVo)+'Cenova nabidka NAFTA'!$H9*1/(1+F$31),'Cenova nabidka NAFTA'!$G9+IF(NaPoVo=0,0,'Cenova nabidka NAFTA'!$G9*'NASTAVENI OBJEDNATELE'!$H$19*'Beh smlouvy'!E$9/NaPoVo)+'Cenova nabidka NAFTA'!$H9))</f>
        <v>0</v>
      </c>
      <c r="G41" s="114">
        <f>'NABIDKA DOPRAVCE'!$J13*'Vypocty indexu'!H20*(IF(OR(G$31&lt;SH,G$31&gt;HH),'Cenova nabidka NAFTA'!$G9*1/(1+G$31)*IF(NaPoVo=0,0,'Beh smlouvy'!F$8/NaPoVo)+IF(NaPoVo=0,0,'Cenova nabidka NAFTA'!$G9*1/(1+G$31)*'NASTAVENI OBJEDNATELE'!$H$19*'Beh smlouvy'!F$9/NaPoVo)+'Cenova nabidka NAFTA'!$H9*1/(1+G$31),'Cenova nabidka NAFTA'!$G9+IF(NaPoVo=0,0,'Cenova nabidka NAFTA'!$G9*'NASTAVENI OBJEDNATELE'!$H$19*'Beh smlouvy'!F$9/NaPoVo)+'Cenova nabidka NAFTA'!$H9))</f>
        <v>0</v>
      </c>
      <c r="H41" s="114">
        <f>'NABIDKA DOPRAVCE'!$J13*'Vypocty indexu'!I20*(IF(OR(H$31&lt;SH,H$31&gt;HH),'Cenova nabidka NAFTA'!$G9*1/(1+H$31)*IF(NaPoVo=0,0,'Beh smlouvy'!G$8/NaPoVo)+IF(NaPoVo=0,0,'Cenova nabidka NAFTA'!$G9*1/(1+H$31)*'NASTAVENI OBJEDNATELE'!$H$19*'Beh smlouvy'!G$9/NaPoVo)+'Cenova nabidka NAFTA'!$H9*1/(1+H$31),'Cenova nabidka NAFTA'!$G9+IF(NaPoVo=0,0,'Cenova nabidka NAFTA'!$G9*'NASTAVENI OBJEDNATELE'!$H$19*'Beh smlouvy'!G$9/NaPoVo)+'Cenova nabidka NAFTA'!$H9))</f>
        <v>0</v>
      </c>
      <c r="I41" s="114">
        <f>'NABIDKA DOPRAVCE'!$J13*'Vypocty indexu'!J20*(IF(OR(I$31&lt;SH,I$31&gt;HH),'Cenova nabidka NAFTA'!$G9*1/(1+I$31)*IF(NaPoVo=0,0,'Beh smlouvy'!H$8/NaPoVo)+IF(NaPoVo=0,0,'Cenova nabidka NAFTA'!$G9*1/(1+I$31)*'NASTAVENI OBJEDNATELE'!$H$19*'Beh smlouvy'!H$9/NaPoVo)+'Cenova nabidka NAFTA'!$H9*1/(1+I$31),'Cenova nabidka NAFTA'!$G9+IF(NaPoVo=0,0,'Cenova nabidka NAFTA'!$G9*'NASTAVENI OBJEDNATELE'!$H$19*'Beh smlouvy'!H$9/NaPoVo)+'Cenova nabidka NAFTA'!$H9))</f>
        <v>0</v>
      </c>
      <c r="J41" s="114">
        <f>'NABIDKA DOPRAVCE'!$J13*'Vypocty indexu'!K20*(IF(OR(J$31&lt;SH,J$31&gt;HH),'Cenova nabidka NAFTA'!$G9*1/(1+J$31)*IF(NaPoVo=0,0,'Beh smlouvy'!I$8/NaPoVo)+IF(NaPoVo=0,0,'Cenova nabidka NAFTA'!$G9*1/(1+J$31)*'NASTAVENI OBJEDNATELE'!$H$19*'Beh smlouvy'!I$9/NaPoVo)+'Cenova nabidka NAFTA'!$H9*1/(1+J$31),'Cenova nabidka NAFTA'!$G9+IF(NaPoVo=0,0,'Cenova nabidka NAFTA'!$G9*'NASTAVENI OBJEDNATELE'!$H$19*'Beh smlouvy'!I$9/NaPoVo)+'Cenova nabidka NAFTA'!$H9))</f>
        <v>0</v>
      </c>
      <c r="K41" s="114">
        <f>'NABIDKA DOPRAVCE'!$J13*'Vypocty indexu'!L20*(IF(OR(K$31&lt;SH,K$31&gt;HH),'Cenova nabidka NAFTA'!$G9*1/(1+K$31)*IF(NaPoVo=0,0,'Beh smlouvy'!J$8/NaPoVo)+IF(NaPoVo=0,0,'Cenova nabidka NAFTA'!$G9*1/(1+K$31)*'NASTAVENI OBJEDNATELE'!$H$19*'Beh smlouvy'!J$9/NaPoVo)+'Cenova nabidka NAFTA'!$H9*1/(1+K$31),'Cenova nabidka NAFTA'!$G9+IF(NaPoVo=0,0,'Cenova nabidka NAFTA'!$G9*'NASTAVENI OBJEDNATELE'!$H$19*'Beh smlouvy'!J$9/NaPoVo)+'Cenova nabidka NAFTA'!$H9))</f>
        <v>0</v>
      </c>
      <c r="L41" s="114">
        <f>'NABIDKA DOPRAVCE'!$J13*'Vypocty indexu'!M20*(IF(OR(L$31&lt;SH,L$31&gt;HH),'Cenova nabidka NAFTA'!$G9*1/(1+L$31)*IF(NaPoVo=0,0,'Beh smlouvy'!K$8/NaPoVo)+IF(NaPoVo=0,0,'Cenova nabidka NAFTA'!$G9*1/(1+L$31)*'NASTAVENI OBJEDNATELE'!$H$19*'Beh smlouvy'!K$9/NaPoVo)+'Cenova nabidka NAFTA'!$H9*1/(1+L$31),'Cenova nabidka NAFTA'!$G9+IF(NaPoVo=0,0,'Cenova nabidka NAFTA'!$G9*'NASTAVENI OBJEDNATELE'!$H$19*'Beh smlouvy'!K$9/NaPoVo)+'Cenova nabidka NAFTA'!$H9))</f>
        <v>0</v>
      </c>
      <c r="M41" s="114">
        <f>'NABIDKA DOPRAVCE'!$J13*'Vypocty indexu'!N20*(IF(OR(M$31&lt;SH,M$31&gt;HH),'Cenova nabidka NAFTA'!$G9*1/(1+M$31)*IF(NaPoVo=0,0,'Beh smlouvy'!L$8/NaPoVo)+IF(NaPoVo=0,0,'Cenova nabidka NAFTA'!$G9*1/(1+M$31)*'NASTAVENI OBJEDNATELE'!$H$19*'Beh smlouvy'!L$9/NaPoVo)+'Cenova nabidka NAFTA'!$H9*1/(1+M$31),'Cenova nabidka NAFTA'!$G9+IF(NaPoVo=0,0,'Cenova nabidka NAFTA'!$G9*'NASTAVENI OBJEDNATELE'!$H$19*'Beh smlouvy'!L$9/NaPoVo)+'Cenova nabidka NAFTA'!$H9))</f>
        <v>0</v>
      </c>
      <c r="N41" s="114">
        <f>'NABIDKA DOPRAVCE'!$J13*'Vypocty indexu'!O20*(IF(OR(N$31&lt;SH,N$31&gt;HH),'Cenova nabidka NAFTA'!$G9*1/(1+N$31)*IF(NaPoVo=0,0,'Beh smlouvy'!M$8/NaPoVo)+IF(NaPoVo=0,0,'Cenova nabidka NAFTA'!$G9*1/(1+N$31)*'NASTAVENI OBJEDNATELE'!$H$19*'Beh smlouvy'!M$9/NaPoVo)+'Cenova nabidka NAFTA'!$H9*1/(1+N$31),'Cenova nabidka NAFTA'!$G9+IF(NaPoVo=0,0,'Cenova nabidka NAFTA'!$G9*'NASTAVENI OBJEDNATELE'!$H$19*'Beh smlouvy'!M$9/NaPoVo)+'Cenova nabidka NAFTA'!$H9))</f>
        <v>0</v>
      </c>
    </row>
    <row r="42" spans="2:15" outlineLevel="1">
      <c r="B42" s="55">
        <v>12</v>
      </c>
      <c r="C42" s="46" t="s">
        <v>5</v>
      </c>
      <c r="D42" s="184"/>
      <c r="E42" s="114">
        <f>'NABIDKA DOPRAVCE'!$J14*'Vypocty indexu'!F21*(IF(OR(E$31&lt;SH,E$31&gt;HH),'Cenova nabidka NAFTA'!$G10*1/(1+E$31)*IF(NaPoVo=0,0,'Beh smlouvy'!D$8/NaPoVo)+IF(NaPoVo=0,0,'Cenova nabidka NAFTA'!$G10*1/(1+E$31)*'NASTAVENI OBJEDNATELE'!$H$19*'Beh smlouvy'!D$9/NaPoVo)+'Cenova nabidka NAFTA'!$H10*1/(1+E$31),'Cenova nabidka NAFTA'!$G10+IF(NaPoVo=0,0,'Cenova nabidka NAFTA'!$G10*'NASTAVENI OBJEDNATELE'!$H$19*'Beh smlouvy'!D$9/NaPoVo)+'Cenova nabidka NAFTA'!$H10))</f>
        <v>0</v>
      </c>
      <c r="F42" s="114">
        <f>'NABIDKA DOPRAVCE'!$J14*'Vypocty indexu'!G21*(IF(OR(F$31&lt;SH,F$31&gt;HH),'Cenova nabidka NAFTA'!$G10*1/(1+F$31)*IF(NaPoVo=0,0,'Beh smlouvy'!E$8/NaPoVo)+IF(NaPoVo=0,0,'Cenova nabidka NAFTA'!$G10*1/(1+F$31)*'NASTAVENI OBJEDNATELE'!$H$19*'Beh smlouvy'!E$9/NaPoVo)+'Cenova nabidka NAFTA'!$H10*1/(1+F$31),'Cenova nabidka NAFTA'!$G10+IF(NaPoVo=0,0,'Cenova nabidka NAFTA'!$G10*'NASTAVENI OBJEDNATELE'!$H$19*'Beh smlouvy'!E$9/NaPoVo)+'Cenova nabidka NAFTA'!$H10))</f>
        <v>0</v>
      </c>
      <c r="G42" s="114">
        <f>'NABIDKA DOPRAVCE'!$J14*'Vypocty indexu'!H21*(IF(OR(G$31&lt;SH,G$31&gt;HH),'Cenova nabidka NAFTA'!$G10*1/(1+G$31)*IF(NaPoVo=0,0,'Beh smlouvy'!F$8/NaPoVo)+IF(NaPoVo=0,0,'Cenova nabidka NAFTA'!$G10*1/(1+G$31)*'NASTAVENI OBJEDNATELE'!$H$19*'Beh smlouvy'!F$9/NaPoVo)+'Cenova nabidka NAFTA'!$H10*1/(1+G$31),'Cenova nabidka NAFTA'!$G10+IF(NaPoVo=0,0,'Cenova nabidka NAFTA'!$G10*'NASTAVENI OBJEDNATELE'!$H$19*'Beh smlouvy'!F$9/NaPoVo)+'Cenova nabidka NAFTA'!$H10))</f>
        <v>0</v>
      </c>
      <c r="H42" s="114">
        <f>'NABIDKA DOPRAVCE'!$J14*'Vypocty indexu'!I21*(IF(OR(H$31&lt;SH,H$31&gt;HH),'Cenova nabidka NAFTA'!$G10*1/(1+H$31)*IF(NaPoVo=0,0,'Beh smlouvy'!G$8/NaPoVo)+IF(NaPoVo=0,0,'Cenova nabidka NAFTA'!$G10*1/(1+H$31)*'NASTAVENI OBJEDNATELE'!$H$19*'Beh smlouvy'!G$9/NaPoVo)+'Cenova nabidka NAFTA'!$H10*1/(1+H$31),'Cenova nabidka NAFTA'!$G10+IF(NaPoVo=0,0,'Cenova nabidka NAFTA'!$G10*'NASTAVENI OBJEDNATELE'!$H$19*'Beh smlouvy'!G$9/NaPoVo)+'Cenova nabidka NAFTA'!$H10))</f>
        <v>0</v>
      </c>
      <c r="I42" s="114">
        <f>'NABIDKA DOPRAVCE'!$J14*'Vypocty indexu'!J21*(IF(OR(I$31&lt;SH,I$31&gt;HH),'Cenova nabidka NAFTA'!$G10*1/(1+I$31)*IF(NaPoVo=0,0,'Beh smlouvy'!H$8/NaPoVo)+IF(NaPoVo=0,0,'Cenova nabidka NAFTA'!$G10*1/(1+I$31)*'NASTAVENI OBJEDNATELE'!$H$19*'Beh smlouvy'!H$9/NaPoVo)+'Cenova nabidka NAFTA'!$H10*1/(1+I$31),'Cenova nabidka NAFTA'!$G10+IF(NaPoVo=0,0,'Cenova nabidka NAFTA'!$G10*'NASTAVENI OBJEDNATELE'!$H$19*'Beh smlouvy'!H$9/NaPoVo)+'Cenova nabidka NAFTA'!$H10))</f>
        <v>0</v>
      </c>
      <c r="J42" s="114">
        <f>'NABIDKA DOPRAVCE'!$J14*'Vypocty indexu'!K21*(IF(OR(J$31&lt;SH,J$31&gt;HH),'Cenova nabidka NAFTA'!$G10*1/(1+J$31)*IF(NaPoVo=0,0,'Beh smlouvy'!I$8/NaPoVo)+IF(NaPoVo=0,0,'Cenova nabidka NAFTA'!$G10*1/(1+J$31)*'NASTAVENI OBJEDNATELE'!$H$19*'Beh smlouvy'!I$9/NaPoVo)+'Cenova nabidka NAFTA'!$H10*1/(1+J$31),'Cenova nabidka NAFTA'!$G10+IF(NaPoVo=0,0,'Cenova nabidka NAFTA'!$G10*'NASTAVENI OBJEDNATELE'!$H$19*'Beh smlouvy'!I$9/NaPoVo)+'Cenova nabidka NAFTA'!$H10))</f>
        <v>0</v>
      </c>
      <c r="K42" s="114">
        <f>'NABIDKA DOPRAVCE'!$J14*'Vypocty indexu'!L21*(IF(OR(K$31&lt;SH,K$31&gt;HH),'Cenova nabidka NAFTA'!$G10*1/(1+K$31)*IF(NaPoVo=0,0,'Beh smlouvy'!J$8/NaPoVo)+IF(NaPoVo=0,0,'Cenova nabidka NAFTA'!$G10*1/(1+K$31)*'NASTAVENI OBJEDNATELE'!$H$19*'Beh smlouvy'!J$9/NaPoVo)+'Cenova nabidka NAFTA'!$H10*1/(1+K$31),'Cenova nabidka NAFTA'!$G10+IF(NaPoVo=0,0,'Cenova nabidka NAFTA'!$G10*'NASTAVENI OBJEDNATELE'!$H$19*'Beh smlouvy'!J$9/NaPoVo)+'Cenova nabidka NAFTA'!$H10))</f>
        <v>0</v>
      </c>
      <c r="L42" s="114">
        <f>'NABIDKA DOPRAVCE'!$J14*'Vypocty indexu'!M21*(IF(OR(L$31&lt;SH,L$31&gt;HH),'Cenova nabidka NAFTA'!$G10*1/(1+L$31)*IF(NaPoVo=0,0,'Beh smlouvy'!K$8/NaPoVo)+IF(NaPoVo=0,0,'Cenova nabidka NAFTA'!$G10*1/(1+L$31)*'NASTAVENI OBJEDNATELE'!$H$19*'Beh smlouvy'!K$9/NaPoVo)+'Cenova nabidka NAFTA'!$H10*1/(1+L$31),'Cenova nabidka NAFTA'!$G10+IF(NaPoVo=0,0,'Cenova nabidka NAFTA'!$G10*'NASTAVENI OBJEDNATELE'!$H$19*'Beh smlouvy'!K$9/NaPoVo)+'Cenova nabidka NAFTA'!$H10))</f>
        <v>0</v>
      </c>
      <c r="M42" s="114">
        <f>'NABIDKA DOPRAVCE'!$J14*'Vypocty indexu'!N21*(IF(OR(M$31&lt;SH,M$31&gt;HH),'Cenova nabidka NAFTA'!$G10*1/(1+M$31)*IF(NaPoVo=0,0,'Beh smlouvy'!L$8/NaPoVo)+IF(NaPoVo=0,0,'Cenova nabidka NAFTA'!$G10*1/(1+M$31)*'NASTAVENI OBJEDNATELE'!$H$19*'Beh smlouvy'!L$9/NaPoVo)+'Cenova nabidka NAFTA'!$H10*1/(1+M$31),'Cenova nabidka NAFTA'!$G10+IF(NaPoVo=0,0,'Cenova nabidka NAFTA'!$G10*'NASTAVENI OBJEDNATELE'!$H$19*'Beh smlouvy'!L$9/NaPoVo)+'Cenova nabidka NAFTA'!$H10))</f>
        <v>0</v>
      </c>
      <c r="N42" s="114">
        <f>'NABIDKA DOPRAVCE'!$J14*'Vypocty indexu'!O21*(IF(OR(N$31&lt;SH,N$31&gt;HH),'Cenova nabidka NAFTA'!$G10*1/(1+N$31)*IF(NaPoVo=0,0,'Beh smlouvy'!M$8/NaPoVo)+IF(NaPoVo=0,0,'Cenova nabidka NAFTA'!$G10*1/(1+N$31)*'NASTAVENI OBJEDNATELE'!$H$19*'Beh smlouvy'!M$9/NaPoVo)+'Cenova nabidka NAFTA'!$H10*1/(1+N$31),'Cenova nabidka NAFTA'!$G10+IF(NaPoVo=0,0,'Cenova nabidka NAFTA'!$G10*'NASTAVENI OBJEDNATELE'!$H$19*'Beh smlouvy'!M$9/NaPoVo)+'Cenova nabidka NAFTA'!$H10))</f>
        <v>0</v>
      </c>
    </row>
    <row r="43" spans="2:15" outlineLevel="1">
      <c r="B43" s="55">
        <v>13</v>
      </c>
      <c r="C43" s="46" t="s">
        <v>6</v>
      </c>
      <c r="D43" s="184"/>
      <c r="E43" s="114">
        <f>'NABIDKA DOPRAVCE'!$J15*'Vypocty indexu'!F22*(IF(OR(E$31&lt;SH,E$31&gt;HH),'Cenova nabidka NAFTA'!$G11*1/(1+E$31)*IF(NaPoVo=0,0,'Beh smlouvy'!D$8/NaPoVo)+IF(NaPoVo=0,0,'Cenova nabidka NAFTA'!$G11*1/(1+E$31)*'NASTAVENI OBJEDNATELE'!$H$19*'Beh smlouvy'!D$9/NaPoVo)+'Cenova nabidka NAFTA'!$H11*1/(1+E$31),'Cenova nabidka NAFTA'!$G11+IF(NaPoVo=0,0,'Cenova nabidka NAFTA'!$G11*'NASTAVENI OBJEDNATELE'!$H$19*'Beh smlouvy'!D$9/NaPoVo)+'Cenova nabidka NAFTA'!$H11))</f>
        <v>0</v>
      </c>
      <c r="F43" s="114">
        <f>'NABIDKA DOPRAVCE'!$J15*'Vypocty indexu'!G22*(IF(OR(F$31&lt;SH,F$31&gt;HH),'Cenova nabidka NAFTA'!$G11*1/(1+F$31)*IF(NaPoVo=0,0,'Beh smlouvy'!E$8/NaPoVo)+IF(NaPoVo=0,0,'Cenova nabidka NAFTA'!$G11*1/(1+F$31)*'NASTAVENI OBJEDNATELE'!$H$19*'Beh smlouvy'!E$9/NaPoVo)+'Cenova nabidka NAFTA'!$H11*1/(1+F$31),'Cenova nabidka NAFTA'!$G11+IF(NaPoVo=0,0,'Cenova nabidka NAFTA'!$G11*'NASTAVENI OBJEDNATELE'!$H$19*'Beh smlouvy'!E$9/NaPoVo)+'Cenova nabidka NAFTA'!$H11))</f>
        <v>0</v>
      </c>
      <c r="G43" s="114">
        <f>'NABIDKA DOPRAVCE'!$J15*'Vypocty indexu'!H22*(IF(OR(G$31&lt;SH,G$31&gt;HH),'Cenova nabidka NAFTA'!$G11*1/(1+G$31)*IF(NaPoVo=0,0,'Beh smlouvy'!F$8/NaPoVo)+IF(NaPoVo=0,0,'Cenova nabidka NAFTA'!$G11*1/(1+G$31)*'NASTAVENI OBJEDNATELE'!$H$19*'Beh smlouvy'!F$9/NaPoVo)+'Cenova nabidka NAFTA'!$H11*1/(1+G$31),'Cenova nabidka NAFTA'!$G11+IF(NaPoVo=0,0,'Cenova nabidka NAFTA'!$G11*'NASTAVENI OBJEDNATELE'!$H$19*'Beh smlouvy'!F$9/NaPoVo)+'Cenova nabidka NAFTA'!$H11))</f>
        <v>0</v>
      </c>
      <c r="H43" s="114">
        <f>'NABIDKA DOPRAVCE'!$J15*'Vypocty indexu'!I22*(IF(OR(H$31&lt;SH,H$31&gt;HH),'Cenova nabidka NAFTA'!$G11*1/(1+H$31)*IF(NaPoVo=0,0,'Beh smlouvy'!G$8/NaPoVo)+IF(NaPoVo=0,0,'Cenova nabidka NAFTA'!$G11*1/(1+H$31)*'NASTAVENI OBJEDNATELE'!$H$19*'Beh smlouvy'!G$9/NaPoVo)+'Cenova nabidka NAFTA'!$H11*1/(1+H$31),'Cenova nabidka NAFTA'!$G11+IF(NaPoVo=0,0,'Cenova nabidka NAFTA'!$G11*'NASTAVENI OBJEDNATELE'!$H$19*'Beh smlouvy'!G$9/NaPoVo)+'Cenova nabidka NAFTA'!$H11))</f>
        <v>0</v>
      </c>
      <c r="I43" s="114">
        <f>'NABIDKA DOPRAVCE'!$J15*'Vypocty indexu'!J22*(IF(OR(I$31&lt;SH,I$31&gt;HH),'Cenova nabidka NAFTA'!$G11*1/(1+I$31)*IF(NaPoVo=0,0,'Beh smlouvy'!H$8/NaPoVo)+IF(NaPoVo=0,0,'Cenova nabidka NAFTA'!$G11*1/(1+I$31)*'NASTAVENI OBJEDNATELE'!$H$19*'Beh smlouvy'!H$9/NaPoVo)+'Cenova nabidka NAFTA'!$H11*1/(1+I$31),'Cenova nabidka NAFTA'!$G11+IF(NaPoVo=0,0,'Cenova nabidka NAFTA'!$G11*'NASTAVENI OBJEDNATELE'!$H$19*'Beh smlouvy'!H$9/NaPoVo)+'Cenova nabidka NAFTA'!$H11))</f>
        <v>0</v>
      </c>
      <c r="J43" s="114">
        <f>'NABIDKA DOPRAVCE'!$J15*'Vypocty indexu'!K22*(IF(OR(J$31&lt;SH,J$31&gt;HH),'Cenova nabidka NAFTA'!$G11*1/(1+J$31)*IF(NaPoVo=0,0,'Beh smlouvy'!I$8/NaPoVo)+IF(NaPoVo=0,0,'Cenova nabidka NAFTA'!$G11*1/(1+J$31)*'NASTAVENI OBJEDNATELE'!$H$19*'Beh smlouvy'!I$9/NaPoVo)+'Cenova nabidka NAFTA'!$H11*1/(1+J$31),'Cenova nabidka NAFTA'!$G11+IF(NaPoVo=0,0,'Cenova nabidka NAFTA'!$G11*'NASTAVENI OBJEDNATELE'!$H$19*'Beh smlouvy'!I$9/NaPoVo)+'Cenova nabidka NAFTA'!$H11))</f>
        <v>0</v>
      </c>
      <c r="K43" s="114">
        <f>'NABIDKA DOPRAVCE'!$J15*'Vypocty indexu'!L22*(IF(OR(K$31&lt;SH,K$31&gt;HH),'Cenova nabidka NAFTA'!$G11*1/(1+K$31)*IF(NaPoVo=0,0,'Beh smlouvy'!J$8/NaPoVo)+IF(NaPoVo=0,0,'Cenova nabidka NAFTA'!$G11*1/(1+K$31)*'NASTAVENI OBJEDNATELE'!$H$19*'Beh smlouvy'!J$9/NaPoVo)+'Cenova nabidka NAFTA'!$H11*1/(1+K$31),'Cenova nabidka NAFTA'!$G11+IF(NaPoVo=0,0,'Cenova nabidka NAFTA'!$G11*'NASTAVENI OBJEDNATELE'!$H$19*'Beh smlouvy'!J$9/NaPoVo)+'Cenova nabidka NAFTA'!$H11))</f>
        <v>0</v>
      </c>
      <c r="L43" s="114">
        <f>'NABIDKA DOPRAVCE'!$J15*'Vypocty indexu'!M22*(IF(OR(L$31&lt;SH,L$31&gt;HH),'Cenova nabidka NAFTA'!$G11*1/(1+L$31)*IF(NaPoVo=0,0,'Beh smlouvy'!K$8/NaPoVo)+IF(NaPoVo=0,0,'Cenova nabidka NAFTA'!$G11*1/(1+L$31)*'NASTAVENI OBJEDNATELE'!$H$19*'Beh smlouvy'!K$9/NaPoVo)+'Cenova nabidka NAFTA'!$H11*1/(1+L$31),'Cenova nabidka NAFTA'!$G11+IF(NaPoVo=0,0,'Cenova nabidka NAFTA'!$G11*'NASTAVENI OBJEDNATELE'!$H$19*'Beh smlouvy'!K$9/NaPoVo)+'Cenova nabidka NAFTA'!$H11))</f>
        <v>0</v>
      </c>
      <c r="M43" s="114">
        <f>'NABIDKA DOPRAVCE'!$J15*'Vypocty indexu'!N22*(IF(OR(M$31&lt;SH,M$31&gt;HH),'Cenova nabidka NAFTA'!$G11*1/(1+M$31)*IF(NaPoVo=0,0,'Beh smlouvy'!L$8/NaPoVo)+IF(NaPoVo=0,0,'Cenova nabidka NAFTA'!$G11*1/(1+M$31)*'NASTAVENI OBJEDNATELE'!$H$19*'Beh smlouvy'!L$9/NaPoVo)+'Cenova nabidka NAFTA'!$H11*1/(1+M$31),'Cenova nabidka NAFTA'!$G11+IF(NaPoVo=0,0,'Cenova nabidka NAFTA'!$G11*'NASTAVENI OBJEDNATELE'!$H$19*'Beh smlouvy'!L$9/NaPoVo)+'Cenova nabidka NAFTA'!$H11))</f>
        <v>0</v>
      </c>
      <c r="N43" s="114">
        <f>'NABIDKA DOPRAVCE'!$J15*'Vypocty indexu'!O22*(IF(OR(N$31&lt;SH,N$31&gt;HH),'Cenova nabidka NAFTA'!$G11*1/(1+N$31)*IF(NaPoVo=0,0,'Beh smlouvy'!M$8/NaPoVo)+IF(NaPoVo=0,0,'Cenova nabidka NAFTA'!$G11*1/(1+N$31)*'NASTAVENI OBJEDNATELE'!$H$19*'Beh smlouvy'!M$9/NaPoVo)+'Cenova nabidka NAFTA'!$H11*1/(1+N$31),'Cenova nabidka NAFTA'!$G11+IF(NaPoVo=0,0,'Cenova nabidka NAFTA'!$G11*'NASTAVENI OBJEDNATELE'!$H$19*'Beh smlouvy'!M$9/NaPoVo)+'Cenova nabidka NAFTA'!$H11))</f>
        <v>0</v>
      </c>
    </row>
    <row r="44" spans="2:15" outlineLevel="1">
      <c r="B44" s="55" t="s">
        <v>25</v>
      </c>
      <c r="C44" s="46" t="s">
        <v>53</v>
      </c>
      <c r="D44" s="184"/>
      <c r="E44" s="114">
        <f>'NABIDKA DOPRAVCE'!$J16*'Vypocty indexu'!F23*(IF(OR(E$31&lt;SH,E$31&gt;HH),'Cenova nabidka NAFTA'!$G12*1/(1+E$31)*IF(NaPoVo=0,0,'Beh smlouvy'!D$8/NaPoVo)+IF(NaPoVo=0,0,'Cenova nabidka NAFTA'!$G12*1/(1+E$31)*'NASTAVENI OBJEDNATELE'!$H$19*'Beh smlouvy'!D$9/NaPoVo)+'Cenova nabidka NAFTA'!$H12*1/(1+E$31),'Cenova nabidka NAFTA'!$G12+IF(NaPoVo=0,0,'Cenova nabidka NAFTA'!$G12*'NASTAVENI OBJEDNATELE'!$H$19*'Beh smlouvy'!D$9/NaPoVo)+'Cenova nabidka NAFTA'!$H12))</f>
        <v>0</v>
      </c>
      <c r="F44" s="114">
        <f>'NABIDKA DOPRAVCE'!$J16*'Vypocty indexu'!G23*(IF(OR(F$31&lt;SH,F$31&gt;HH),'Cenova nabidka NAFTA'!$G12*1/(1+F$31)*IF(NaPoVo=0,0,'Beh smlouvy'!E$8/NaPoVo)+IF(NaPoVo=0,0,'Cenova nabidka NAFTA'!$G12*1/(1+F$31)*'NASTAVENI OBJEDNATELE'!$H$19*'Beh smlouvy'!E$9/NaPoVo)+'Cenova nabidka NAFTA'!$H12*1/(1+F$31),'Cenova nabidka NAFTA'!$G12+IF(NaPoVo=0,0,'Cenova nabidka NAFTA'!$G12*'NASTAVENI OBJEDNATELE'!$H$19*'Beh smlouvy'!E$9/NaPoVo)+'Cenova nabidka NAFTA'!$H12))</f>
        <v>0</v>
      </c>
      <c r="G44" s="114">
        <f>'NABIDKA DOPRAVCE'!$J16*'Vypocty indexu'!H23*(IF(OR(G$31&lt;SH,G$31&gt;HH),'Cenova nabidka NAFTA'!$G12*1/(1+G$31)*IF(NaPoVo=0,0,'Beh smlouvy'!F$8/NaPoVo)+IF(NaPoVo=0,0,'Cenova nabidka NAFTA'!$G12*1/(1+G$31)*'NASTAVENI OBJEDNATELE'!$H$19*'Beh smlouvy'!F$9/NaPoVo)+'Cenova nabidka NAFTA'!$H12*1/(1+G$31),'Cenova nabidka NAFTA'!$G12+IF(NaPoVo=0,0,'Cenova nabidka NAFTA'!$G12*'NASTAVENI OBJEDNATELE'!$H$19*'Beh smlouvy'!F$9/NaPoVo)+'Cenova nabidka NAFTA'!$H12))</f>
        <v>0</v>
      </c>
      <c r="H44" s="114">
        <f>'NABIDKA DOPRAVCE'!$J16*'Vypocty indexu'!I23*(IF(OR(H$31&lt;SH,H$31&gt;HH),'Cenova nabidka NAFTA'!$G12*1/(1+H$31)*IF(NaPoVo=0,0,'Beh smlouvy'!G$8/NaPoVo)+IF(NaPoVo=0,0,'Cenova nabidka NAFTA'!$G12*1/(1+H$31)*'NASTAVENI OBJEDNATELE'!$H$19*'Beh smlouvy'!G$9/NaPoVo)+'Cenova nabidka NAFTA'!$H12*1/(1+H$31),'Cenova nabidka NAFTA'!$G12+IF(NaPoVo=0,0,'Cenova nabidka NAFTA'!$G12*'NASTAVENI OBJEDNATELE'!$H$19*'Beh smlouvy'!G$9/NaPoVo)+'Cenova nabidka NAFTA'!$H12))</f>
        <v>0</v>
      </c>
      <c r="I44" s="114">
        <f>'NABIDKA DOPRAVCE'!$J16*'Vypocty indexu'!J23*(IF(OR(I$31&lt;SH,I$31&gt;HH),'Cenova nabidka NAFTA'!$G12*1/(1+I$31)*IF(NaPoVo=0,0,'Beh smlouvy'!H$8/NaPoVo)+IF(NaPoVo=0,0,'Cenova nabidka NAFTA'!$G12*1/(1+I$31)*'NASTAVENI OBJEDNATELE'!$H$19*'Beh smlouvy'!H$9/NaPoVo)+'Cenova nabidka NAFTA'!$H12*1/(1+I$31),'Cenova nabidka NAFTA'!$G12+IF(NaPoVo=0,0,'Cenova nabidka NAFTA'!$G12*'NASTAVENI OBJEDNATELE'!$H$19*'Beh smlouvy'!H$9/NaPoVo)+'Cenova nabidka NAFTA'!$H12))</f>
        <v>0</v>
      </c>
      <c r="J44" s="114">
        <f>'NABIDKA DOPRAVCE'!$J16*'Vypocty indexu'!K23*(IF(OR(J$31&lt;SH,J$31&gt;HH),'Cenova nabidka NAFTA'!$G12*1/(1+J$31)*IF(NaPoVo=0,0,'Beh smlouvy'!I$8/NaPoVo)+IF(NaPoVo=0,0,'Cenova nabidka NAFTA'!$G12*1/(1+J$31)*'NASTAVENI OBJEDNATELE'!$H$19*'Beh smlouvy'!I$9/NaPoVo)+'Cenova nabidka NAFTA'!$H12*1/(1+J$31),'Cenova nabidka NAFTA'!$G12+IF(NaPoVo=0,0,'Cenova nabidka NAFTA'!$G12*'NASTAVENI OBJEDNATELE'!$H$19*'Beh smlouvy'!I$9/NaPoVo)+'Cenova nabidka NAFTA'!$H12))</f>
        <v>0</v>
      </c>
      <c r="K44" s="114">
        <f>'NABIDKA DOPRAVCE'!$J16*'Vypocty indexu'!L23*(IF(OR(K$31&lt;SH,K$31&gt;HH),'Cenova nabidka NAFTA'!$G12*1/(1+K$31)*IF(NaPoVo=0,0,'Beh smlouvy'!J$8/NaPoVo)+IF(NaPoVo=0,0,'Cenova nabidka NAFTA'!$G12*1/(1+K$31)*'NASTAVENI OBJEDNATELE'!$H$19*'Beh smlouvy'!J$9/NaPoVo)+'Cenova nabidka NAFTA'!$H12*1/(1+K$31),'Cenova nabidka NAFTA'!$G12+IF(NaPoVo=0,0,'Cenova nabidka NAFTA'!$G12*'NASTAVENI OBJEDNATELE'!$H$19*'Beh smlouvy'!J$9/NaPoVo)+'Cenova nabidka NAFTA'!$H12))</f>
        <v>0</v>
      </c>
      <c r="L44" s="114">
        <f>'NABIDKA DOPRAVCE'!$J16*'Vypocty indexu'!M23*(IF(OR(L$31&lt;SH,L$31&gt;HH),'Cenova nabidka NAFTA'!$G12*1/(1+L$31)*IF(NaPoVo=0,0,'Beh smlouvy'!K$8/NaPoVo)+IF(NaPoVo=0,0,'Cenova nabidka NAFTA'!$G12*1/(1+L$31)*'NASTAVENI OBJEDNATELE'!$H$19*'Beh smlouvy'!K$9/NaPoVo)+'Cenova nabidka NAFTA'!$H12*1/(1+L$31),'Cenova nabidka NAFTA'!$G12+IF(NaPoVo=0,0,'Cenova nabidka NAFTA'!$G12*'NASTAVENI OBJEDNATELE'!$H$19*'Beh smlouvy'!K$9/NaPoVo)+'Cenova nabidka NAFTA'!$H12))</f>
        <v>0</v>
      </c>
      <c r="M44" s="114">
        <f>'NABIDKA DOPRAVCE'!$J16*'Vypocty indexu'!N23*(IF(OR(M$31&lt;SH,M$31&gt;HH),'Cenova nabidka NAFTA'!$G12*1/(1+M$31)*IF(NaPoVo=0,0,'Beh smlouvy'!L$8/NaPoVo)+IF(NaPoVo=0,0,'Cenova nabidka NAFTA'!$G12*1/(1+M$31)*'NASTAVENI OBJEDNATELE'!$H$19*'Beh smlouvy'!L$9/NaPoVo)+'Cenova nabidka NAFTA'!$H12*1/(1+M$31),'Cenova nabidka NAFTA'!$G12+IF(NaPoVo=0,0,'Cenova nabidka NAFTA'!$G12*'NASTAVENI OBJEDNATELE'!$H$19*'Beh smlouvy'!L$9/NaPoVo)+'Cenova nabidka NAFTA'!$H12))</f>
        <v>0</v>
      </c>
      <c r="N44" s="114">
        <f>'NABIDKA DOPRAVCE'!$J16*'Vypocty indexu'!O23*(IF(OR(N$31&lt;SH,N$31&gt;HH),'Cenova nabidka NAFTA'!$G12*1/(1+N$31)*IF(NaPoVo=0,0,'Beh smlouvy'!M$8/NaPoVo)+IF(NaPoVo=0,0,'Cenova nabidka NAFTA'!$G12*1/(1+N$31)*'NASTAVENI OBJEDNATELE'!$H$19*'Beh smlouvy'!M$9/NaPoVo)+'Cenova nabidka NAFTA'!$H12*1/(1+N$31),'Cenova nabidka NAFTA'!$G12+IF(NaPoVo=0,0,'Cenova nabidka NAFTA'!$G12*'NASTAVENI OBJEDNATELE'!$H$19*'Beh smlouvy'!M$9/NaPoVo)+'Cenova nabidka NAFTA'!$H12))</f>
        <v>0</v>
      </c>
    </row>
    <row r="45" spans="2:15" outlineLevel="1">
      <c r="B45" s="55" t="s">
        <v>26</v>
      </c>
      <c r="C45" s="46" t="s">
        <v>54</v>
      </c>
      <c r="D45" s="184"/>
      <c r="E45" s="114">
        <f>'NABIDKA DOPRAVCE'!$J17*'Vypocty indexu'!F24*(IF(OR(E$31&lt;SH,E$31&gt;HH),'Cenova nabidka NAFTA'!$G13*1/(1+E$31)*IF(NaPoVo=0,0,'Beh smlouvy'!D$8/NaPoVo)+IF(NaPoVo=0,0,'Cenova nabidka NAFTA'!$G13*1/(1+E$31)*'NASTAVENI OBJEDNATELE'!$H$19*'Beh smlouvy'!D$9/NaPoVo)+'Cenova nabidka NAFTA'!$H13*1/(1+E$31),'Cenova nabidka NAFTA'!$G13+IF(NaPoVo=0,0,'Cenova nabidka NAFTA'!$G13*'NASTAVENI OBJEDNATELE'!$H$19*'Beh smlouvy'!D$9/NaPoVo)+'Cenova nabidka NAFTA'!$H13))</f>
        <v>0</v>
      </c>
      <c r="F45" s="114">
        <f>'NABIDKA DOPRAVCE'!$J17*'Vypocty indexu'!G24*(IF(OR(F$31&lt;SH,F$31&gt;HH),'Cenova nabidka NAFTA'!$G13*1/(1+F$31)*IF(NaPoVo=0,0,'Beh smlouvy'!E$8/NaPoVo)+IF(NaPoVo=0,0,'Cenova nabidka NAFTA'!$G13*1/(1+F$31)*'NASTAVENI OBJEDNATELE'!$H$19*'Beh smlouvy'!E$9/NaPoVo)+'Cenova nabidka NAFTA'!$H13*1/(1+F$31),'Cenova nabidka NAFTA'!$G13+IF(NaPoVo=0,0,'Cenova nabidka NAFTA'!$G13*'NASTAVENI OBJEDNATELE'!$H$19*'Beh smlouvy'!E$9/NaPoVo)+'Cenova nabidka NAFTA'!$H13))</f>
        <v>0</v>
      </c>
      <c r="G45" s="114">
        <f>'NABIDKA DOPRAVCE'!$J17*'Vypocty indexu'!H24*(IF(OR(G$31&lt;SH,G$31&gt;HH),'Cenova nabidka NAFTA'!$G13*1/(1+G$31)*IF(NaPoVo=0,0,'Beh smlouvy'!F$8/NaPoVo)+IF(NaPoVo=0,0,'Cenova nabidka NAFTA'!$G13*1/(1+G$31)*'NASTAVENI OBJEDNATELE'!$H$19*'Beh smlouvy'!F$9/NaPoVo)+'Cenova nabidka NAFTA'!$H13*1/(1+G$31),'Cenova nabidka NAFTA'!$G13+IF(NaPoVo=0,0,'Cenova nabidka NAFTA'!$G13*'NASTAVENI OBJEDNATELE'!$H$19*'Beh smlouvy'!F$9/NaPoVo)+'Cenova nabidka NAFTA'!$H13))</f>
        <v>0</v>
      </c>
      <c r="H45" s="114">
        <f>'NABIDKA DOPRAVCE'!$J17*'Vypocty indexu'!I24*(IF(OR(H$31&lt;SH,H$31&gt;HH),'Cenova nabidka NAFTA'!$G13*1/(1+H$31)*IF(NaPoVo=0,0,'Beh smlouvy'!G$8/NaPoVo)+IF(NaPoVo=0,0,'Cenova nabidka NAFTA'!$G13*1/(1+H$31)*'NASTAVENI OBJEDNATELE'!$H$19*'Beh smlouvy'!G$9/NaPoVo)+'Cenova nabidka NAFTA'!$H13*1/(1+H$31),'Cenova nabidka NAFTA'!$G13+IF(NaPoVo=0,0,'Cenova nabidka NAFTA'!$G13*'NASTAVENI OBJEDNATELE'!$H$19*'Beh smlouvy'!G$9/NaPoVo)+'Cenova nabidka NAFTA'!$H13))</f>
        <v>0</v>
      </c>
      <c r="I45" s="114">
        <f>'NABIDKA DOPRAVCE'!$J17*'Vypocty indexu'!J24*(IF(OR(I$31&lt;SH,I$31&gt;HH),'Cenova nabidka NAFTA'!$G13*1/(1+I$31)*IF(NaPoVo=0,0,'Beh smlouvy'!H$8/NaPoVo)+IF(NaPoVo=0,0,'Cenova nabidka NAFTA'!$G13*1/(1+I$31)*'NASTAVENI OBJEDNATELE'!$H$19*'Beh smlouvy'!H$9/NaPoVo)+'Cenova nabidka NAFTA'!$H13*1/(1+I$31),'Cenova nabidka NAFTA'!$G13+IF(NaPoVo=0,0,'Cenova nabidka NAFTA'!$G13*'NASTAVENI OBJEDNATELE'!$H$19*'Beh smlouvy'!H$9/NaPoVo)+'Cenova nabidka NAFTA'!$H13))</f>
        <v>0</v>
      </c>
      <c r="J45" s="114">
        <f>'NABIDKA DOPRAVCE'!$J17*'Vypocty indexu'!K24*(IF(OR(J$31&lt;SH,J$31&gt;HH),'Cenova nabidka NAFTA'!$G13*1/(1+J$31)*IF(NaPoVo=0,0,'Beh smlouvy'!I$8/NaPoVo)+IF(NaPoVo=0,0,'Cenova nabidka NAFTA'!$G13*1/(1+J$31)*'NASTAVENI OBJEDNATELE'!$H$19*'Beh smlouvy'!I$9/NaPoVo)+'Cenova nabidka NAFTA'!$H13*1/(1+J$31),'Cenova nabidka NAFTA'!$G13+IF(NaPoVo=0,0,'Cenova nabidka NAFTA'!$G13*'NASTAVENI OBJEDNATELE'!$H$19*'Beh smlouvy'!I$9/NaPoVo)+'Cenova nabidka NAFTA'!$H13))</f>
        <v>0</v>
      </c>
      <c r="K45" s="114">
        <f>'NABIDKA DOPRAVCE'!$J17*'Vypocty indexu'!L24*(IF(OR(K$31&lt;SH,K$31&gt;HH),'Cenova nabidka NAFTA'!$G13*1/(1+K$31)*IF(NaPoVo=0,0,'Beh smlouvy'!J$8/NaPoVo)+IF(NaPoVo=0,0,'Cenova nabidka NAFTA'!$G13*1/(1+K$31)*'NASTAVENI OBJEDNATELE'!$H$19*'Beh smlouvy'!J$9/NaPoVo)+'Cenova nabidka NAFTA'!$H13*1/(1+K$31),'Cenova nabidka NAFTA'!$G13+IF(NaPoVo=0,0,'Cenova nabidka NAFTA'!$G13*'NASTAVENI OBJEDNATELE'!$H$19*'Beh smlouvy'!J$9/NaPoVo)+'Cenova nabidka NAFTA'!$H13))</f>
        <v>0</v>
      </c>
      <c r="L45" s="114">
        <f>'NABIDKA DOPRAVCE'!$J17*'Vypocty indexu'!M24*(IF(OR(L$31&lt;SH,L$31&gt;HH),'Cenova nabidka NAFTA'!$G13*1/(1+L$31)*IF(NaPoVo=0,0,'Beh smlouvy'!K$8/NaPoVo)+IF(NaPoVo=0,0,'Cenova nabidka NAFTA'!$G13*1/(1+L$31)*'NASTAVENI OBJEDNATELE'!$H$19*'Beh smlouvy'!K$9/NaPoVo)+'Cenova nabidka NAFTA'!$H13*1/(1+L$31),'Cenova nabidka NAFTA'!$G13+IF(NaPoVo=0,0,'Cenova nabidka NAFTA'!$G13*'NASTAVENI OBJEDNATELE'!$H$19*'Beh smlouvy'!K$9/NaPoVo)+'Cenova nabidka NAFTA'!$H13))</f>
        <v>0</v>
      </c>
      <c r="M45" s="114">
        <f>'NABIDKA DOPRAVCE'!$J17*'Vypocty indexu'!N24*(IF(OR(M$31&lt;SH,M$31&gt;HH),'Cenova nabidka NAFTA'!$G13*1/(1+M$31)*IF(NaPoVo=0,0,'Beh smlouvy'!L$8/NaPoVo)+IF(NaPoVo=0,0,'Cenova nabidka NAFTA'!$G13*1/(1+M$31)*'NASTAVENI OBJEDNATELE'!$H$19*'Beh smlouvy'!L$9/NaPoVo)+'Cenova nabidka NAFTA'!$H13*1/(1+M$31),'Cenova nabidka NAFTA'!$G13+IF(NaPoVo=0,0,'Cenova nabidka NAFTA'!$G13*'NASTAVENI OBJEDNATELE'!$H$19*'Beh smlouvy'!L$9/NaPoVo)+'Cenova nabidka NAFTA'!$H13))</f>
        <v>0</v>
      </c>
      <c r="N45" s="114">
        <f>'NABIDKA DOPRAVCE'!$J17*'Vypocty indexu'!O24*(IF(OR(N$31&lt;SH,N$31&gt;HH),'Cenova nabidka NAFTA'!$G13*1/(1+N$31)*IF(NaPoVo=0,0,'Beh smlouvy'!M$8/NaPoVo)+IF(NaPoVo=0,0,'Cenova nabidka NAFTA'!$G13*1/(1+N$31)*'NASTAVENI OBJEDNATELE'!$H$19*'Beh smlouvy'!M$9/NaPoVo)+'Cenova nabidka NAFTA'!$H13*1/(1+N$31),'Cenova nabidka NAFTA'!$G13+IF(NaPoVo=0,0,'Cenova nabidka NAFTA'!$G13*'NASTAVENI OBJEDNATELE'!$H$19*'Beh smlouvy'!M$9/NaPoVo)+'Cenova nabidka NAFTA'!$H13))</f>
        <v>0</v>
      </c>
    </row>
    <row r="46" spans="2:15" outlineLevel="1">
      <c r="B46" s="55">
        <v>15</v>
      </c>
      <c r="C46" s="46" t="s">
        <v>39</v>
      </c>
      <c r="D46" s="184"/>
      <c r="E46" s="114">
        <f>'NABIDKA DOPRAVCE'!$J18*'Vypocty indexu'!F25*(IF(OR(E$31&lt;SH,E$31&gt;HH),'Cenova nabidka NAFTA'!$G14*1/(1+E$31)*IF(NaPoVo=0,0,'Beh smlouvy'!D$8/NaPoVo)+IF(NaPoVo=0,0,'Cenova nabidka NAFTA'!$G14*1/(1+E$31)*'NASTAVENI OBJEDNATELE'!$H$19*'Beh smlouvy'!D$9/NaPoVo)+'Cenova nabidka NAFTA'!$H14*1/(1+E$31),'Cenova nabidka NAFTA'!$G14+IF(NaPoVo=0,0,'Cenova nabidka NAFTA'!$G14*'NASTAVENI OBJEDNATELE'!$H$19*'Beh smlouvy'!D$9/NaPoVo)+'Cenova nabidka NAFTA'!$H14))</f>
        <v>0</v>
      </c>
      <c r="F46" s="114">
        <f>'NABIDKA DOPRAVCE'!$J18*'Vypocty indexu'!G25*(IF(OR(F$31&lt;SH,F$31&gt;HH),'Cenova nabidka NAFTA'!$G14*1/(1+F$31)*IF(NaPoVo=0,0,'Beh smlouvy'!E$8/NaPoVo)+IF(NaPoVo=0,0,'Cenova nabidka NAFTA'!$G14*1/(1+F$31)*'NASTAVENI OBJEDNATELE'!$H$19*'Beh smlouvy'!E$9/NaPoVo)+'Cenova nabidka NAFTA'!$H14*1/(1+F$31),'Cenova nabidka NAFTA'!$G14+IF(NaPoVo=0,0,'Cenova nabidka NAFTA'!$G14*'NASTAVENI OBJEDNATELE'!$H$19*'Beh smlouvy'!E$9/NaPoVo)+'Cenova nabidka NAFTA'!$H14))</f>
        <v>0</v>
      </c>
      <c r="G46" s="114">
        <f>'NABIDKA DOPRAVCE'!$J18*'Vypocty indexu'!H25*(IF(OR(G$31&lt;SH,G$31&gt;HH),'Cenova nabidka NAFTA'!$G14*1/(1+G$31)*IF(NaPoVo=0,0,'Beh smlouvy'!F$8/NaPoVo)+IF(NaPoVo=0,0,'Cenova nabidka NAFTA'!$G14*1/(1+G$31)*'NASTAVENI OBJEDNATELE'!$H$19*'Beh smlouvy'!F$9/NaPoVo)+'Cenova nabidka NAFTA'!$H14*1/(1+G$31),'Cenova nabidka NAFTA'!$G14+IF(NaPoVo=0,0,'Cenova nabidka NAFTA'!$G14*'NASTAVENI OBJEDNATELE'!$H$19*'Beh smlouvy'!F$9/NaPoVo)+'Cenova nabidka NAFTA'!$H14))</f>
        <v>0</v>
      </c>
      <c r="H46" s="114">
        <f>'NABIDKA DOPRAVCE'!$J18*'Vypocty indexu'!I25*(IF(OR(H$31&lt;SH,H$31&gt;HH),'Cenova nabidka NAFTA'!$G14*1/(1+H$31)*IF(NaPoVo=0,0,'Beh smlouvy'!G$8/NaPoVo)+IF(NaPoVo=0,0,'Cenova nabidka NAFTA'!$G14*1/(1+H$31)*'NASTAVENI OBJEDNATELE'!$H$19*'Beh smlouvy'!G$9/NaPoVo)+'Cenova nabidka NAFTA'!$H14*1/(1+H$31),'Cenova nabidka NAFTA'!$G14+IF(NaPoVo=0,0,'Cenova nabidka NAFTA'!$G14*'NASTAVENI OBJEDNATELE'!$H$19*'Beh smlouvy'!G$9/NaPoVo)+'Cenova nabidka NAFTA'!$H14))</f>
        <v>0</v>
      </c>
      <c r="I46" s="114">
        <f>'NABIDKA DOPRAVCE'!$J18*'Vypocty indexu'!J25*(IF(OR(I$31&lt;SH,I$31&gt;HH),'Cenova nabidka NAFTA'!$G14*1/(1+I$31)*IF(NaPoVo=0,0,'Beh smlouvy'!H$8/NaPoVo)+IF(NaPoVo=0,0,'Cenova nabidka NAFTA'!$G14*1/(1+I$31)*'NASTAVENI OBJEDNATELE'!$H$19*'Beh smlouvy'!H$9/NaPoVo)+'Cenova nabidka NAFTA'!$H14*1/(1+I$31),'Cenova nabidka NAFTA'!$G14+IF(NaPoVo=0,0,'Cenova nabidka NAFTA'!$G14*'NASTAVENI OBJEDNATELE'!$H$19*'Beh smlouvy'!H$9/NaPoVo)+'Cenova nabidka NAFTA'!$H14))</f>
        <v>0</v>
      </c>
      <c r="J46" s="114">
        <f>'NABIDKA DOPRAVCE'!$J18*'Vypocty indexu'!K25*(IF(OR(J$31&lt;SH,J$31&gt;HH),'Cenova nabidka NAFTA'!$G14*1/(1+J$31)*IF(NaPoVo=0,0,'Beh smlouvy'!I$8/NaPoVo)+IF(NaPoVo=0,0,'Cenova nabidka NAFTA'!$G14*1/(1+J$31)*'NASTAVENI OBJEDNATELE'!$H$19*'Beh smlouvy'!I$9/NaPoVo)+'Cenova nabidka NAFTA'!$H14*1/(1+J$31),'Cenova nabidka NAFTA'!$G14+IF(NaPoVo=0,0,'Cenova nabidka NAFTA'!$G14*'NASTAVENI OBJEDNATELE'!$H$19*'Beh smlouvy'!I$9/NaPoVo)+'Cenova nabidka NAFTA'!$H14))</f>
        <v>0</v>
      </c>
      <c r="K46" s="114">
        <f>'NABIDKA DOPRAVCE'!$J18*'Vypocty indexu'!L25*(IF(OR(K$31&lt;SH,K$31&gt;HH),'Cenova nabidka NAFTA'!$G14*1/(1+K$31)*IF(NaPoVo=0,0,'Beh smlouvy'!J$8/NaPoVo)+IF(NaPoVo=0,0,'Cenova nabidka NAFTA'!$G14*1/(1+K$31)*'NASTAVENI OBJEDNATELE'!$H$19*'Beh smlouvy'!J$9/NaPoVo)+'Cenova nabidka NAFTA'!$H14*1/(1+K$31),'Cenova nabidka NAFTA'!$G14+IF(NaPoVo=0,0,'Cenova nabidka NAFTA'!$G14*'NASTAVENI OBJEDNATELE'!$H$19*'Beh smlouvy'!J$9/NaPoVo)+'Cenova nabidka NAFTA'!$H14))</f>
        <v>0</v>
      </c>
      <c r="L46" s="114">
        <f>'NABIDKA DOPRAVCE'!$J18*'Vypocty indexu'!M25*(IF(OR(L$31&lt;SH,L$31&gt;HH),'Cenova nabidka NAFTA'!$G14*1/(1+L$31)*IF(NaPoVo=0,0,'Beh smlouvy'!K$8/NaPoVo)+IF(NaPoVo=0,0,'Cenova nabidka NAFTA'!$G14*1/(1+L$31)*'NASTAVENI OBJEDNATELE'!$H$19*'Beh smlouvy'!K$9/NaPoVo)+'Cenova nabidka NAFTA'!$H14*1/(1+L$31),'Cenova nabidka NAFTA'!$G14+IF(NaPoVo=0,0,'Cenova nabidka NAFTA'!$G14*'NASTAVENI OBJEDNATELE'!$H$19*'Beh smlouvy'!K$9/NaPoVo)+'Cenova nabidka NAFTA'!$H14))</f>
        <v>0</v>
      </c>
      <c r="M46" s="114">
        <f>'NABIDKA DOPRAVCE'!$J18*'Vypocty indexu'!N25*(IF(OR(M$31&lt;SH,M$31&gt;HH),'Cenova nabidka NAFTA'!$G14*1/(1+M$31)*IF(NaPoVo=0,0,'Beh smlouvy'!L$8/NaPoVo)+IF(NaPoVo=0,0,'Cenova nabidka NAFTA'!$G14*1/(1+M$31)*'NASTAVENI OBJEDNATELE'!$H$19*'Beh smlouvy'!L$9/NaPoVo)+'Cenova nabidka NAFTA'!$H14*1/(1+M$31),'Cenova nabidka NAFTA'!$G14+IF(NaPoVo=0,0,'Cenova nabidka NAFTA'!$G14*'NASTAVENI OBJEDNATELE'!$H$19*'Beh smlouvy'!L$9/NaPoVo)+'Cenova nabidka NAFTA'!$H14))</f>
        <v>0</v>
      </c>
      <c r="N46" s="114">
        <f>'NABIDKA DOPRAVCE'!$J18*'Vypocty indexu'!O25*(IF(OR(N$31&lt;SH,N$31&gt;HH),'Cenova nabidka NAFTA'!$G14*1/(1+N$31)*IF(NaPoVo=0,0,'Beh smlouvy'!M$8/NaPoVo)+IF(NaPoVo=0,0,'Cenova nabidka NAFTA'!$G14*1/(1+N$31)*'NASTAVENI OBJEDNATELE'!$H$19*'Beh smlouvy'!M$9/NaPoVo)+'Cenova nabidka NAFTA'!$H14*1/(1+N$31),'Cenova nabidka NAFTA'!$G14+IF(NaPoVo=0,0,'Cenova nabidka NAFTA'!$G14*'NASTAVENI OBJEDNATELE'!$H$19*'Beh smlouvy'!M$9/NaPoVo)+'Cenova nabidka NAFTA'!$H14))</f>
        <v>0</v>
      </c>
    </row>
    <row r="47" spans="2:15" outlineLevel="1">
      <c r="B47" s="55" t="s">
        <v>27</v>
      </c>
      <c r="C47" s="46" t="s">
        <v>55</v>
      </c>
      <c r="D47" s="184"/>
      <c r="E47" s="603">
        <f>IF('Beh smlouvy'!D$10="",'Vypocty NAFTA'!E$64,(1+'Beh smlouvy'!D$10)*'Vypocty NAFTA'!E$64)</f>
        <v>0</v>
      </c>
      <c r="F47" s="603">
        <f>IF('Beh smlouvy'!E$10="",'Vypocty NAFTA'!F$64,(1+'Beh smlouvy'!E$10)*'Vypocty NAFTA'!F$64)</f>
        <v>0</v>
      </c>
      <c r="G47" s="603">
        <f>IF('Beh smlouvy'!F$10="",'Vypocty NAFTA'!G$64,(1+'Beh smlouvy'!F$10)*'Vypocty NAFTA'!G$64)</f>
        <v>0</v>
      </c>
      <c r="H47" s="603">
        <f>IF('Beh smlouvy'!G$10="",'Vypocty NAFTA'!H$64,(1+'Beh smlouvy'!G$10)*'Vypocty NAFTA'!H$64)</f>
        <v>0</v>
      </c>
      <c r="I47" s="603">
        <f>IF('Beh smlouvy'!H$10="",'Vypocty NAFTA'!I$64,(1+'Beh smlouvy'!H$10)*'Vypocty NAFTA'!I$64)</f>
        <v>0</v>
      </c>
      <c r="J47" s="603">
        <f>IF('Beh smlouvy'!I$10="",'Vypocty NAFTA'!J$64,(1+'Beh smlouvy'!I$10)*'Vypocty NAFTA'!J$64)</f>
        <v>0</v>
      </c>
      <c r="K47" s="603">
        <f>IF('Beh smlouvy'!J$10="",'Vypocty NAFTA'!K$64,(1+'Beh smlouvy'!J$10)*'Vypocty NAFTA'!K$64)</f>
        <v>0</v>
      </c>
      <c r="L47" s="603">
        <f>IF('Beh smlouvy'!K$10="",'Vypocty NAFTA'!L$64,(1+'Beh smlouvy'!K$10)*'Vypocty NAFTA'!L$64)</f>
        <v>0</v>
      </c>
      <c r="M47" s="603">
        <f>IF('Beh smlouvy'!L$10="",'Vypocty NAFTA'!M$64,(1+'Beh smlouvy'!L$10)*'Vypocty NAFTA'!M$64)</f>
        <v>0</v>
      </c>
      <c r="N47" s="603">
        <f>IF('Beh smlouvy'!M$10="",'Vypocty NAFTA'!N$64,(1+'Beh smlouvy'!M$10)*'Vypocty NAFTA'!N$64)</f>
        <v>0</v>
      </c>
    </row>
    <row r="48" spans="2:15" outlineLevel="1">
      <c r="B48" s="55" t="s">
        <v>28</v>
      </c>
      <c r="C48" s="46" t="s">
        <v>56</v>
      </c>
      <c r="D48" s="184"/>
      <c r="E48" s="114">
        <f>'NABIDKA DOPRAVCE'!$J20*'Vypocty indexu'!F27*(IF(OR(E$31&lt;SH,E$31&gt;HH),'Cenova nabidka NAFTA'!$G16*1/(1+E$31)*IF(NaPoVo=0,0,'Beh smlouvy'!D$8/NaPoVo)+IF(NaPoVo=0,0,'Cenova nabidka NAFTA'!$G16*1/(1+E$31)*'NASTAVENI OBJEDNATELE'!$H$19*'Beh smlouvy'!D$9/NaPoVo)+'Cenova nabidka NAFTA'!$H16*1/(1+E$31),'Cenova nabidka NAFTA'!$G16+IF(NaPoVo=0,0,'Cenova nabidka NAFTA'!$G16*'NASTAVENI OBJEDNATELE'!$H$19*'Beh smlouvy'!D$9/NaPoVo)+'Cenova nabidka NAFTA'!$H16))</f>
        <v>0</v>
      </c>
      <c r="F48" s="114">
        <f>'NABIDKA DOPRAVCE'!$J20*'Vypocty indexu'!G27*(IF(OR(F$31&lt;SH,F$31&gt;HH),'Cenova nabidka NAFTA'!$G16*1/(1+F$31)*IF(NaPoVo=0,0,'Beh smlouvy'!E$8/NaPoVo)+IF(NaPoVo=0,0,'Cenova nabidka NAFTA'!$G16*1/(1+F$31)*'NASTAVENI OBJEDNATELE'!$H$19*'Beh smlouvy'!E$9/NaPoVo)+'Cenova nabidka NAFTA'!$H16*1/(1+F$31),'Cenova nabidka NAFTA'!$G16+IF(NaPoVo=0,0,'Cenova nabidka NAFTA'!$G16*'NASTAVENI OBJEDNATELE'!$H$19*'Beh smlouvy'!E$9/NaPoVo)+'Cenova nabidka NAFTA'!$H16))</f>
        <v>0</v>
      </c>
      <c r="G48" s="114">
        <f>'NABIDKA DOPRAVCE'!$J20*'Vypocty indexu'!H27*(IF(OR(G$31&lt;SH,G$31&gt;HH),'Cenova nabidka NAFTA'!$G16*1/(1+G$31)*IF(NaPoVo=0,0,'Beh smlouvy'!F$8/NaPoVo)+IF(NaPoVo=0,0,'Cenova nabidka NAFTA'!$G16*1/(1+G$31)*'NASTAVENI OBJEDNATELE'!$H$19*'Beh smlouvy'!F$9/NaPoVo)+'Cenova nabidka NAFTA'!$H16*1/(1+G$31),'Cenova nabidka NAFTA'!$G16+IF(NaPoVo=0,0,'Cenova nabidka NAFTA'!$G16*'NASTAVENI OBJEDNATELE'!$H$19*'Beh smlouvy'!F$9/NaPoVo)+'Cenova nabidka NAFTA'!$H16))</f>
        <v>0</v>
      </c>
      <c r="H48" s="114">
        <f>'NABIDKA DOPRAVCE'!$J20*'Vypocty indexu'!I27*(IF(OR(H$31&lt;SH,H$31&gt;HH),'Cenova nabidka NAFTA'!$G16*1/(1+H$31)*IF(NaPoVo=0,0,'Beh smlouvy'!G$8/NaPoVo)+IF(NaPoVo=0,0,'Cenova nabidka NAFTA'!$G16*1/(1+H$31)*'NASTAVENI OBJEDNATELE'!$H$19*'Beh smlouvy'!G$9/NaPoVo)+'Cenova nabidka NAFTA'!$H16*1/(1+H$31),'Cenova nabidka NAFTA'!$G16+IF(NaPoVo=0,0,'Cenova nabidka NAFTA'!$G16*'NASTAVENI OBJEDNATELE'!$H$19*'Beh smlouvy'!G$9/NaPoVo)+'Cenova nabidka NAFTA'!$H16))</f>
        <v>0</v>
      </c>
      <c r="I48" s="114">
        <f>'NABIDKA DOPRAVCE'!$J20*'Vypocty indexu'!J27*(IF(OR(I$31&lt;SH,I$31&gt;HH),'Cenova nabidka NAFTA'!$G16*1/(1+I$31)*IF(NaPoVo=0,0,'Beh smlouvy'!H$8/NaPoVo)+IF(NaPoVo=0,0,'Cenova nabidka NAFTA'!$G16*1/(1+I$31)*'NASTAVENI OBJEDNATELE'!$H$19*'Beh smlouvy'!H$9/NaPoVo)+'Cenova nabidka NAFTA'!$H16*1/(1+I$31),'Cenova nabidka NAFTA'!$G16+IF(NaPoVo=0,0,'Cenova nabidka NAFTA'!$G16*'NASTAVENI OBJEDNATELE'!$H$19*'Beh smlouvy'!H$9/NaPoVo)+'Cenova nabidka NAFTA'!$H16))</f>
        <v>0</v>
      </c>
      <c r="J48" s="114">
        <f>'NABIDKA DOPRAVCE'!$J20*'Vypocty indexu'!K27*(IF(OR(J$31&lt;SH,J$31&gt;HH),'Cenova nabidka NAFTA'!$G16*1/(1+J$31)*IF(NaPoVo=0,0,'Beh smlouvy'!I$8/NaPoVo)+IF(NaPoVo=0,0,'Cenova nabidka NAFTA'!$G16*1/(1+J$31)*'NASTAVENI OBJEDNATELE'!$H$19*'Beh smlouvy'!I$9/NaPoVo)+'Cenova nabidka NAFTA'!$H16*1/(1+J$31),'Cenova nabidka NAFTA'!$G16+IF(NaPoVo=0,0,'Cenova nabidka NAFTA'!$G16*'NASTAVENI OBJEDNATELE'!$H$19*'Beh smlouvy'!I$9/NaPoVo)+'Cenova nabidka NAFTA'!$H16))</f>
        <v>0</v>
      </c>
      <c r="K48" s="114">
        <f>'NABIDKA DOPRAVCE'!$J20*'Vypocty indexu'!L27*(IF(OR(K$31&lt;SH,K$31&gt;HH),'Cenova nabidka NAFTA'!$G16*1/(1+K$31)*IF(NaPoVo=0,0,'Beh smlouvy'!J$8/NaPoVo)+IF(NaPoVo=0,0,'Cenova nabidka NAFTA'!$G16*1/(1+K$31)*'NASTAVENI OBJEDNATELE'!$H$19*'Beh smlouvy'!J$9/NaPoVo)+'Cenova nabidka NAFTA'!$H16*1/(1+K$31),'Cenova nabidka NAFTA'!$G16+IF(NaPoVo=0,0,'Cenova nabidka NAFTA'!$G16*'NASTAVENI OBJEDNATELE'!$H$19*'Beh smlouvy'!J$9/NaPoVo)+'Cenova nabidka NAFTA'!$H16))</f>
        <v>0</v>
      </c>
      <c r="L48" s="114">
        <f>'NABIDKA DOPRAVCE'!$J20*'Vypocty indexu'!M27*(IF(OR(L$31&lt;SH,L$31&gt;HH),'Cenova nabidka NAFTA'!$G16*1/(1+L$31)*IF(NaPoVo=0,0,'Beh smlouvy'!K$8/NaPoVo)+IF(NaPoVo=0,0,'Cenova nabidka NAFTA'!$G16*1/(1+L$31)*'NASTAVENI OBJEDNATELE'!$H$19*'Beh smlouvy'!K$9/NaPoVo)+'Cenova nabidka NAFTA'!$H16*1/(1+L$31),'Cenova nabidka NAFTA'!$G16+IF(NaPoVo=0,0,'Cenova nabidka NAFTA'!$G16*'NASTAVENI OBJEDNATELE'!$H$19*'Beh smlouvy'!K$9/NaPoVo)+'Cenova nabidka NAFTA'!$H16))</f>
        <v>0</v>
      </c>
      <c r="M48" s="114">
        <f>'NABIDKA DOPRAVCE'!$J20*'Vypocty indexu'!N27*(IF(OR(M$31&lt;SH,M$31&gt;HH),'Cenova nabidka NAFTA'!$G16*1/(1+M$31)*IF(NaPoVo=0,0,'Beh smlouvy'!L$8/NaPoVo)+IF(NaPoVo=0,0,'Cenova nabidka NAFTA'!$G16*1/(1+M$31)*'NASTAVENI OBJEDNATELE'!$H$19*'Beh smlouvy'!L$9/NaPoVo)+'Cenova nabidka NAFTA'!$H16*1/(1+M$31),'Cenova nabidka NAFTA'!$G16+IF(NaPoVo=0,0,'Cenova nabidka NAFTA'!$G16*'NASTAVENI OBJEDNATELE'!$H$19*'Beh smlouvy'!L$9/NaPoVo)+'Cenova nabidka NAFTA'!$H16))</f>
        <v>0</v>
      </c>
      <c r="N48" s="114">
        <f>'NABIDKA DOPRAVCE'!$J20*'Vypocty indexu'!O27*(IF(OR(N$31&lt;SH,N$31&gt;HH),'Cenova nabidka NAFTA'!$G16*1/(1+N$31)*IF(NaPoVo=0,0,'Beh smlouvy'!M$8/NaPoVo)+IF(NaPoVo=0,0,'Cenova nabidka NAFTA'!$G16*1/(1+N$31)*'NASTAVENI OBJEDNATELE'!$H$19*'Beh smlouvy'!M$9/NaPoVo)+'Cenova nabidka NAFTA'!$H16*1/(1+N$31),'Cenova nabidka NAFTA'!$G16+IF(NaPoVo=0,0,'Cenova nabidka NAFTA'!$G16*'NASTAVENI OBJEDNATELE'!$H$19*'Beh smlouvy'!M$9/NaPoVo)+'Cenova nabidka NAFTA'!$H16))</f>
        <v>0</v>
      </c>
    </row>
    <row r="49" spans="2:15" outlineLevel="1">
      <c r="B49" s="55" t="s">
        <v>37</v>
      </c>
      <c r="C49" s="46" t="s">
        <v>57</v>
      </c>
      <c r="D49" s="184"/>
      <c r="E49" s="603">
        <f>IF('Beh smlouvy'!D$10="",'Vypocty NAFTA'!E$65,(1+'Beh smlouvy'!D$10)*'Vypocty NAFTA'!E$65)</f>
        <v>0</v>
      </c>
      <c r="F49" s="603">
        <f>IF('Beh smlouvy'!E$10="",'Vypocty NAFTA'!F$65,(1+'Beh smlouvy'!E$10)*'Vypocty NAFTA'!F$65)</f>
        <v>0</v>
      </c>
      <c r="G49" s="603">
        <f>IF('Beh smlouvy'!F$10="",'Vypocty NAFTA'!G$65,(1+'Beh smlouvy'!F$10)*'Vypocty NAFTA'!G$65)</f>
        <v>0</v>
      </c>
      <c r="H49" s="603">
        <f>IF('Beh smlouvy'!G$10="",'Vypocty NAFTA'!H$65,(1+'Beh smlouvy'!G$10)*'Vypocty NAFTA'!H$65)</f>
        <v>0</v>
      </c>
      <c r="I49" s="603">
        <f>IF('Beh smlouvy'!H$10="",'Vypocty NAFTA'!I$65,(1+'Beh smlouvy'!H$10)*'Vypocty NAFTA'!I$65)</f>
        <v>0</v>
      </c>
      <c r="J49" s="603">
        <f>IF('Beh smlouvy'!I$10="",'Vypocty NAFTA'!J$65,(1+'Beh smlouvy'!I$10)*'Vypocty NAFTA'!J$65)</f>
        <v>0</v>
      </c>
      <c r="K49" s="603">
        <f>IF('Beh smlouvy'!J$10="",'Vypocty NAFTA'!K$65,(1+'Beh smlouvy'!J$10)*'Vypocty NAFTA'!K$65)</f>
        <v>0</v>
      </c>
      <c r="L49" s="603">
        <f>IF('Beh smlouvy'!K$10="",'Vypocty NAFTA'!L$65,(1+'Beh smlouvy'!K$10)*'Vypocty NAFTA'!L$65)</f>
        <v>0</v>
      </c>
      <c r="M49" s="603">
        <f>IF('Beh smlouvy'!L$10="",'Vypocty NAFTA'!M$65,(1+'Beh smlouvy'!L$10)*'Vypocty NAFTA'!M$65)</f>
        <v>0</v>
      </c>
      <c r="N49" s="603">
        <f>IF('Beh smlouvy'!M$10="",'Vypocty NAFTA'!N$65,(1+'Beh smlouvy'!M$10)*'Vypocty NAFTA'!N$65)</f>
        <v>0</v>
      </c>
    </row>
    <row r="50" spans="2:15" outlineLevel="1">
      <c r="B50" s="55" t="s">
        <v>38</v>
      </c>
      <c r="C50" s="46" t="s">
        <v>58</v>
      </c>
      <c r="D50" s="184"/>
      <c r="E50" s="114">
        <f>'NABIDKA DOPRAVCE'!$J22*'Vypocty indexu'!F29*(IF(OR(E$31&lt;SH,E$31&gt;HH),'Cenova nabidka NAFTA'!$G18*1/(1+E$31)*IF(NaPoVo=0,0,'Beh smlouvy'!D$8/NaPoVo)+IF(NaPoVo=0,0,'Cenova nabidka NAFTA'!$G18*1/(1+E$31)*'NASTAVENI OBJEDNATELE'!$H$19*'Beh smlouvy'!D$9/NaPoVo)+'Cenova nabidka NAFTA'!$H18*1/(1+E$31),'Cenova nabidka NAFTA'!$G18+IF(NaPoVo=0,0,'Cenova nabidka NAFTA'!$G18*'NASTAVENI OBJEDNATELE'!$H$19*'Beh smlouvy'!D$9/NaPoVo)+'Cenova nabidka NAFTA'!$H18))</f>
        <v>0</v>
      </c>
      <c r="F50" s="114">
        <f>'NABIDKA DOPRAVCE'!$J22*'Vypocty indexu'!G29*(IF(OR(F$31&lt;SH,F$31&gt;HH),'Cenova nabidka NAFTA'!$G18*1/(1+F$31)*IF(NaPoVo=0,0,'Beh smlouvy'!E$8/NaPoVo)+IF(NaPoVo=0,0,'Cenova nabidka NAFTA'!$G18*1/(1+F$31)*'NASTAVENI OBJEDNATELE'!$H$19*'Beh smlouvy'!E$9/NaPoVo)+'Cenova nabidka NAFTA'!$H18*1/(1+F$31),'Cenova nabidka NAFTA'!$G18+IF(NaPoVo=0,0,'Cenova nabidka NAFTA'!$G18*'NASTAVENI OBJEDNATELE'!$H$19*'Beh smlouvy'!E$9/NaPoVo)+'Cenova nabidka NAFTA'!$H18))</f>
        <v>0</v>
      </c>
      <c r="G50" s="114">
        <f>'NABIDKA DOPRAVCE'!$J22*'Vypocty indexu'!H29*(IF(OR(G$31&lt;SH,G$31&gt;HH),'Cenova nabidka NAFTA'!$G18*1/(1+G$31)*IF(NaPoVo=0,0,'Beh smlouvy'!F$8/NaPoVo)+IF(NaPoVo=0,0,'Cenova nabidka NAFTA'!$G18*1/(1+G$31)*'NASTAVENI OBJEDNATELE'!$H$19*'Beh smlouvy'!F$9/NaPoVo)+'Cenova nabidka NAFTA'!$H18*1/(1+G$31),'Cenova nabidka NAFTA'!$G18+IF(NaPoVo=0,0,'Cenova nabidka NAFTA'!$G18*'NASTAVENI OBJEDNATELE'!$H$19*'Beh smlouvy'!F$9/NaPoVo)+'Cenova nabidka NAFTA'!$H18))</f>
        <v>0</v>
      </c>
      <c r="H50" s="114">
        <f>'NABIDKA DOPRAVCE'!$J22*'Vypocty indexu'!I29*(IF(OR(H$31&lt;SH,H$31&gt;HH),'Cenova nabidka NAFTA'!$G18*1/(1+H$31)*IF(NaPoVo=0,0,'Beh smlouvy'!G$8/NaPoVo)+IF(NaPoVo=0,0,'Cenova nabidka NAFTA'!$G18*1/(1+H$31)*'NASTAVENI OBJEDNATELE'!$H$19*'Beh smlouvy'!G$9/NaPoVo)+'Cenova nabidka NAFTA'!$H18*1/(1+H$31),'Cenova nabidka NAFTA'!$G18+IF(NaPoVo=0,0,'Cenova nabidka NAFTA'!$G18*'NASTAVENI OBJEDNATELE'!$H$19*'Beh smlouvy'!G$9/NaPoVo)+'Cenova nabidka NAFTA'!$H18))</f>
        <v>0</v>
      </c>
      <c r="I50" s="114">
        <f>'NABIDKA DOPRAVCE'!$J22*'Vypocty indexu'!J29*(IF(OR(I$31&lt;SH,I$31&gt;HH),'Cenova nabidka NAFTA'!$G18*1/(1+I$31)*IF(NaPoVo=0,0,'Beh smlouvy'!H$8/NaPoVo)+IF(NaPoVo=0,0,'Cenova nabidka NAFTA'!$G18*1/(1+I$31)*'NASTAVENI OBJEDNATELE'!$H$19*'Beh smlouvy'!H$9/NaPoVo)+'Cenova nabidka NAFTA'!$H18*1/(1+I$31),'Cenova nabidka NAFTA'!$G18+IF(NaPoVo=0,0,'Cenova nabidka NAFTA'!$G18*'NASTAVENI OBJEDNATELE'!$H$19*'Beh smlouvy'!H$9/NaPoVo)+'Cenova nabidka NAFTA'!$H18))</f>
        <v>0</v>
      </c>
      <c r="J50" s="114">
        <f>'NABIDKA DOPRAVCE'!$J22*'Vypocty indexu'!K29*(IF(OR(J$31&lt;SH,J$31&gt;HH),'Cenova nabidka NAFTA'!$G18*1/(1+J$31)*IF(NaPoVo=0,0,'Beh smlouvy'!I$8/NaPoVo)+IF(NaPoVo=0,0,'Cenova nabidka NAFTA'!$G18*1/(1+J$31)*'NASTAVENI OBJEDNATELE'!$H$19*'Beh smlouvy'!I$9/NaPoVo)+'Cenova nabidka NAFTA'!$H18*1/(1+J$31),'Cenova nabidka NAFTA'!$G18+IF(NaPoVo=0,0,'Cenova nabidka NAFTA'!$G18*'NASTAVENI OBJEDNATELE'!$H$19*'Beh smlouvy'!I$9/NaPoVo)+'Cenova nabidka NAFTA'!$H18))</f>
        <v>0</v>
      </c>
      <c r="K50" s="114">
        <f>'NABIDKA DOPRAVCE'!$J22*'Vypocty indexu'!L29*(IF(OR(K$31&lt;SH,K$31&gt;HH),'Cenova nabidka NAFTA'!$G18*1/(1+K$31)*IF(NaPoVo=0,0,'Beh smlouvy'!J$8/NaPoVo)+IF(NaPoVo=0,0,'Cenova nabidka NAFTA'!$G18*1/(1+K$31)*'NASTAVENI OBJEDNATELE'!$H$19*'Beh smlouvy'!J$9/NaPoVo)+'Cenova nabidka NAFTA'!$H18*1/(1+K$31),'Cenova nabidka NAFTA'!$G18+IF(NaPoVo=0,0,'Cenova nabidka NAFTA'!$G18*'NASTAVENI OBJEDNATELE'!$H$19*'Beh smlouvy'!J$9/NaPoVo)+'Cenova nabidka NAFTA'!$H18))</f>
        <v>0</v>
      </c>
      <c r="L50" s="114">
        <f>'NABIDKA DOPRAVCE'!$J22*'Vypocty indexu'!M29*(IF(OR(L$31&lt;SH,L$31&gt;HH),'Cenova nabidka NAFTA'!$G18*1/(1+L$31)*IF(NaPoVo=0,0,'Beh smlouvy'!K$8/NaPoVo)+IF(NaPoVo=0,0,'Cenova nabidka NAFTA'!$G18*1/(1+L$31)*'NASTAVENI OBJEDNATELE'!$H$19*'Beh smlouvy'!K$9/NaPoVo)+'Cenova nabidka NAFTA'!$H18*1/(1+L$31),'Cenova nabidka NAFTA'!$G18+IF(NaPoVo=0,0,'Cenova nabidka NAFTA'!$G18*'NASTAVENI OBJEDNATELE'!$H$19*'Beh smlouvy'!K$9/NaPoVo)+'Cenova nabidka NAFTA'!$H18))</f>
        <v>0</v>
      </c>
      <c r="M50" s="114">
        <f>'NABIDKA DOPRAVCE'!$J22*'Vypocty indexu'!N29*(IF(OR(M$31&lt;SH,M$31&gt;HH),'Cenova nabidka NAFTA'!$G18*1/(1+M$31)*IF(NaPoVo=0,0,'Beh smlouvy'!L$8/NaPoVo)+IF(NaPoVo=0,0,'Cenova nabidka NAFTA'!$G18*1/(1+M$31)*'NASTAVENI OBJEDNATELE'!$H$19*'Beh smlouvy'!L$9/NaPoVo)+'Cenova nabidka NAFTA'!$H18*1/(1+M$31),'Cenova nabidka NAFTA'!$G18+IF(NaPoVo=0,0,'Cenova nabidka NAFTA'!$G18*'NASTAVENI OBJEDNATELE'!$H$19*'Beh smlouvy'!L$9/NaPoVo)+'Cenova nabidka NAFTA'!$H18))</f>
        <v>0</v>
      </c>
      <c r="N50" s="114">
        <f>'NABIDKA DOPRAVCE'!$J22*'Vypocty indexu'!O29*(IF(OR(N$31&lt;SH,N$31&gt;HH),'Cenova nabidka NAFTA'!$G18*1/(1+N$31)*IF(NaPoVo=0,0,'Beh smlouvy'!M$8/NaPoVo)+IF(NaPoVo=0,0,'Cenova nabidka NAFTA'!$G18*1/(1+N$31)*'NASTAVENI OBJEDNATELE'!$H$19*'Beh smlouvy'!M$9/NaPoVo)+'Cenova nabidka NAFTA'!$H18*1/(1+N$31),'Cenova nabidka NAFTA'!$G18+IF(NaPoVo=0,0,'Cenova nabidka NAFTA'!$G18*'NASTAVENI OBJEDNATELE'!$H$19*'Beh smlouvy'!M$9/NaPoVo)+'Cenova nabidka NAFTA'!$H18))</f>
        <v>0</v>
      </c>
    </row>
    <row r="51" spans="2:15" outlineLevel="1">
      <c r="B51" s="55">
        <v>18</v>
      </c>
      <c r="C51" s="46" t="s">
        <v>10</v>
      </c>
      <c r="D51" s="184"/>
      <c r="E51" s="114">
        <f>'NABIDKA DOPRAVCE'!$J23*'Vypocty indexu'!F30*(IF(OR(E$31&lt;SH,E$31&gt;HH),'Cenova nabidka NAFTA'!$G19*1/(1+E$31)*IF(NaPoVo=0,0,'Beh smlouvy'!D$8/NaPoVo)+IF(NaPoVo=0,0,'Cenova nabidka NAFTA'!$G19*1/(1+E$31)*'NASTAVENI OBJEDNATELE'!$H$19*'Beh smlouvy'!D$9/NaPoVo)+'Cenova nabidka NAFTA'!$H19*1/(1+E$31),'Cenova nabidka NAFTA'!$G19+IF(NaPoVo=0,0,'Cenova nabidka NAFTA'!$G19*'NASTAVENI OBJEDNATELE'!$H$19*'Beh smlouvy'!D$9/NaPoVo)+'Cenova nabidka NAFTA'!$H19))</f>
        <v>0</v>
      </c>
      <c r="F51" s="114">
        <f>'NABIDKA DOPRAVCE'!$J23*'Vypocty indexu'!G30*(IF(OR(F$31&lt;SH,F$31&gt;HH),'Cenova nabidka NAFTA'!$G19*1/(1+F$31)*IF(NaPoVo=0,0,'Beh smlouvy'!E$8/NaPoVo)+IF(NaPoVo=0,0,'Cenova nabidka NAFTA'!$G19*1/(1+F$31)*'NASTAVENI OBJEDNATELE'!$H$19*'Beh smlouvy'!E$9/NaPoVo)+'Cenova nabidka NAFTA'!$H19*1/(1+F$31),'Cenova nabidka NAFTA'!$G19+IF(NaPoVo=0,0,'Cenova nabidka NAFTA'!$G19*'NASTAVENI OBJEDNATELE'!$H$19*'Beh smlouvy'!E$9/NaPoVo)+'Cenova nabidka NAFTA'!$H19))</f>
        <v>0</v>
      </c>
      <c r="G51" s="114">
        <f>'NABIDKA DOPRAVCE'!$J23*'Vypocty indexu'!H30*(IF(OR(G$31&lt;SH,G$31&gt;HH),'Cenova nabidka NAFTA'!$G19*1/(1+G$31)*IF(NaPoVo=0,0,'Beh smlouvy'!F$8/NaPoVo)+IF(NaPoVo=0,0,'Cenova nabidka NAFTA'!$G19*1/(1+G$31)*'NASTAVENI OBJEDNATELE'!$H$19*'Beh smlouvy'!F$9/NaPoVo)+'Cenova nabidka NAFTA'!$H19*1/(1+G$31),'Cenova nabidka NAFTA'!$G19+IF(NaPoVo=0,0,'Cenova nabidka NAFTA'!$G19*'NASTAVENI OBJEDNATELE'!$H$19*'Beh smlouvy'!F$9/NaPoVo)+'Cenova nabidka NAFTA'!$H19))</f>
        <v>0</v>
      </c>
      <c r="H51" s="114">
        <f>'NABIDKA DOPRAVCE'!$J23*'Vypocty indexu'!I30*(IF(OR(H$31&lt;SH,H$31&gt;HH),'Cenova nabidka NAFTA'!$G19*1/(1+H$31)*IF(NaPoVo=0,0,'Beh smlouvy'!G$8/NaPoVo)+IF(NaPoVo=0,0,'Cenova nabidka NAFTA'!$G19*1/(1+H$31)*'NASTAVENI OBJEDNATELE'!$H$19*'Beh smlouvy'!G$9/NaPoVo)+'Cenova nabidka NAFTA'!$H19*1/(1+H$31),'Cenova nabidka NAFTA'!$G19+IF(NaPoVo=0,0,'Cenova nabidka NAFTA'!$G19*'NASTAVENI OBJEDNATELE'!$H$19*'Beh smlouvy'!G$9/NaPoVo)+'Cenova nabidka NAFTA'!$H19))</f>
        <v>0</v>
      </c>
      <c r="I51" s="114">
        <f>'NABIDKA DOPRAVCE'!$J23*'Vypocty indexu'!J30*(IF(OR(I$31&lt;SH,I$31&gt;HH),'Cenova nabidka NAFTA'!$G19*1/(1+I$31)*IF(NaPoVo=0,0,'Beh smlouvy'!H$8/NaPoVo)+IF(NaPoVo=0,0,'Cenova nabidka NAFTA'!$G19*1/(1+I$31)*'NASTAVENI OBJEDNATELE'!$H$19*'Beh smlouvy'!H$9/NaPoVo)+'Cenova nabidka NAFTA'!$H19*1/(1+I$31),'Cenova nabidka NAFTA'!$G19+IF(NaPoVo=0,0,'Cenova nabidka NAFTA'!$G19*'NASTAVENI OBJEDNATELE'!$H$19*'Beh smlouvy'!H$9/NaPoVo)+'Cenova nabidka NAFTA'!$H19))</f>
        <v>0</v>
      </c>
      <c r="J51" s="114">
        <f>'NABIDKA DOPRAVCE'!$J23*'Vypocty indexu'!K30*(IF(OR(J$31&lt;SH,J$31&gt;HH),'Cenova nabidka NAFTA'!$G19*1/(1+J$31)*IF(NaPoVo=0,0,'Beh smlouvy'!I$8/NaPoVo)+IF(NaPoVo=0,0,'Cenova nabidka NAFTA'!$G19*1/(1+J$31)*'NASTAVENI OBJEDNATELE'!$H$19*'Beh smlouvy'!I$9/NaPoVo)+'Cenova nabidka NAFTA'!$H19*1/(1+J$31),'Cenova nabidka NAFTA'!$G19+IF(NaPoVo=0,0,'Cenova nabidka NAFTA'!$G19*'NASTAVENI OBJEDNATELE'!$H$19*'Beh smlouvy'!I$9/NaPoVo)+'Cenova nabidka NAFTA'!$H19))</f>
        <v>0</v>
      </c>
      <c r="K51" s="114">
        <f>'NABIDKA DOPRAVCE'!$J23*'Vypocty indexu'!L30*(IF(OR(K$31&lt;SH,K$31&gt;HH),'Cenova nabidka NAFTA'!$G19*1/(1+K$31)*IF(NaPoVo=0,0,'Beh smlouvy'!J$8/NaPoVo)+IF(NaPoVo=0,0,'Cenova nabidka NAFTA'!$G19*1/(1+K$31)*'NASTAVENI OBJEDNATELE'!$H$19*'Beh smlouvy'!J$9/NaPoVo)+'Cenova nabidka NAFTA'!$H19*1/(1+K$31),'Cenova nabidka NAFTA'!$G19+IF(NaPoVo=0,0,'Cenova nabidka NAFTA'!$G19*'NASTAVENI OBJEDNATELE'!$H$19*'Beh smlouvy'!J$9/NaPoVo)+'Cenova nabidka NAFTA'!$H19))</f>
        <v>0</v>
      </c>
      <c r="L51" s="114">
        <f>'NABIDKA DOPRAVCE'!$J23*'Vypocty indexu'!M30*(IF(OR(L$31&lt;SH,L$31&gt;HH),'Cenova nabidka NAFTA'!$G19*1/(1+L$31)*IF(NaPoVo=0,0,'Beh smlouvy'!K$8/NaPoVo)+IF(NaPoVo=0,0,'Cenova nabidka NAFTA'!$G19*1/(1+L$31)*'NASTAVENI OBJEDNATELE'!$H$19*'Beh smlouvy'!K$9/NaPoVo)+'Cenova nabidka NAFTA'!$H19*1/(1+L$31),'Cenova nabidka NAFTA'!$G19+IF(NaPoVo=0,0,'Cenova nabidka NAFTA'!$G19*'NASTAVENI OBJEDNATELE'!$H$19*'Beh smlouvy'!K$9/NaPoVo)+'Cenova nabidka NAFTA'!$H19))</f>
        <v>0</v>
      </c>
      <c r="M51" s="114">
        <f>'NABIDKA DOPRAVCE'!$J23*'Vypocty indexu'!N30*(IF(OR(M$31&lt;SH,M$31&gt;HH),'Cenova nabidka NAFTA'!$G19*1/(1+M$31)*IF(NaPoVo=0,0,'Beh smlouvy'!L$8/NaPoVo)+IF(NaPoVo=0,0,'Cenova nabidka NAFTA'!$G19*1/(1+M$31)*'NASTAVENI OBJEDNATELE'!$H$19*'Beh smlouvy'!L$9/NaPoVo)+'Cenova nabidka NAFTA'!$H19*1/(1+M$31),'Cenova nabidka NAFTA'!$G19+IF(NaPoVo=0,0,'Cenova nabidka NAFTA'!$G19*'NASTAVENI OBJEDNATELE'!$H$19*'Beh smlouvy'!L$9/NaPoVo)+'Cenova nabidka NAFTA'!$H19))</f>
        <v>0</v>
      </c>
      <c r="N51" s="114">
        <f>'NABIDKA DOPRAVCE'!$J23*'Vypocty indexu'!O30*(IF(OR(N$31&lt;SH,N$31&gt;HH),'Cenova nabidka NAFTA'!$G19*1/(1+N$31)*IF(NaPoVo=0,0,'Beh smlouvy'!M$8/NaPoVo)+IF(NaPoVo=0,0,'Cenova nabidka NAFTA'!$G19*1/(1+N$31)*'NASTAVENI OBJEDNATELE'!$H$19*'Beh smlouvy'!M$9/NaPoVo)+'Cenova nabidka NAFTA'!$H19*1/(1+N$31),'Cenova nabidka NAFTA'!$G19+IF(NaPoVo=0,0,'Cenova nabidka NAFTA'!$G19*'NASTAVENI OBJEDNATELE'!$H$19*'Beh smlouvy'!M$9/NaPoVo)+'Cenova nabidka NAFTA'!$H19))</f>
        <v>0</v>
      </c>
    </row>
    <row r="52" spans="2:15" outlineLevel="1">
      <c r="B52" s="55">
        <v>19</v>
      </c>
      <c r="C52" s="46" t="s">
        <v>11</v>
      </c>
      <c r="D52" s="184"/>
      <c r="E52" s="114">
        <f>'NABIDKA DOPRAVCE'!$J24*'Vypocty indexu'!F31*(IF(OR(E$31&lt;SH,E$31&gt;HH),'Cenova nabidka NAFTA'!$G20*1/(1+E$31)*IF(NaPoVo=0,0,'Beh smlouvy'!D$8/NaPoVo)+IF(NaPoVo=0,0,'Cenova nabidka NAFTA'!$G20*1/(1+E$31)*'NASTAVENI OBJEDNATELE'!$H$19*'Beh smlouvy'!D$9/NaPoVo)+'Cenova nabidka NAFTA'!$H20*1/(1+E$31),'Cenova nabidka NAFTA'!$G20+IF(NaPoVo=0,0,'Cenova nabidka NAFTA'!$G20*'NASTAVENI OBJEDNATELE'!$H$19*'Beh smlouvy'!D$9/NaPoVo)+'Cenova nabidka NAFTA'!$H20))</f>
        <v>0</v>
      </c>
      <c r="F52" s="114">
        <f>'NABIDKA DOPRAVCE'!$J24*'Vypocty indexu'!G31*(IF(OR(F$31&lt;SH,F$31&gt;HH),'Cenova nabidka NAFTA'!$G20*1/(1+F$31)*IF(NaPoVo=0,0,'Beh smlouvy'!E$8/NaPoVo)+IF(NaPoVo=0,0,'Cenova nabidka NAFTA'!$G20*1/(1+F$31)*'NASTAVENI OBJEDNATELE'!$H$19*'Beh smlouvy'!E$9/NaPoVo)+'Cenova nabidka NAFTA'!$H20*1/(1+F$31),'Cenova nabidka NAFTA'!$G20+IF(NaPoVo=0,0,'Cenova nabidka NAFTA'!$G20*'NASTAVENI OBJEDNATELE'!$H$19*'Beh smlouvy'!E$9/NaPoVo)+'Cenova nabidka NAFTA'!$H20))</f>
        <v>0</v>
      </c>
      <c r="G52" s="114">
        <f>'NABIDKA DOPRAVCE'!$J24*'Vypocty indexu'!H31*(IF(OR(G$31&lt;SH,G$31&gt;HH),'Cenova nabidka NAFTA'!$G20*1/(1+G$31)*IF(NaPoVo=0,0,'Beh smlouvy'!F$8/NaPoVo)+IF(NaPoVo=0,0,'Cenova nabidka NAFTA'!$G20*1/(1+G$31)*'NASTAVENI OBJEDNATELE'!$H$19*'Beh smlouvy'!F$9/NaPoVo)+'Cenova nabidka NAFTA'!$H20*1/(1+G$31),'Cenova nabidka NAFTA'!$G20+IF(NaPoVo=0,0,'Cenova nabidka NAFTA'!$G20*'NASTAVENI OBJEDNATELE'!$H$19*'Beh smlouvy'!F$9/NaPoVo)+'Cenova nabidka NAFTA'!$H20))</f>
        <v>0</v>
      </c>
      <c r="H52" s="114">
        <f>'NABIDKA DOPRAVCE'!$J24*'Vypocty indexu'!I31*(IF(OR(H$31&lt;SH,H$31&gt;HH),'Cenova nabidka NAFTA'!$G20*1/(1+H$31)*IF(NaPoVo=0,0,'Beh smlouvy'!G$8/NaPoVo)+IF(NaPoVo=0,0,'Cenova nabidka NAFTA'!$G20*1/(1+H$31)*'NASTAVENI OBJEDNATELE'!$H$19*'Beh smlouvy'!G$9/NaPoVo)+'Cenova nabidka NAFTA'!$H20*1/(1+H$31),'Cenova nabidka NAFTA'!$G20+IF(NaPoVo=0,0,'Cenova nabidka NAFTA'!$G20*'NASTAVENI OBJEDNATELE'!$H$19*'Beh smlouvy'!G$9/NaPoVo)+'Cenova nabidka NAFTA'!$H20))</f>
        <v>0</v>
      </c>
      <c r="I52" s="114">
        <f>'NABIDKA DOPRAVCE'!$J24*'Vypocty indexu'!J31*(IF(OR(I$31&lt;SH,I$31&gt;HH),'Cenova nabidka NAFTA'!$G20*1/(1+I$31)*IF(NaPoVo=0,0,'Beh smlouvy'!H$8/NaPoVo)+IF(NaPoVo=0,0,'Cenova nabidka NAFTA'!$G20*1/(1+I$31)*'NASTAVENI OBJEDNATELE'!$H$19*'Beh smlouvy'!H$9/NaPoVo)+'Cenova nabidka NAFTA'!$H20*1/(1+I$31),'Cenova nabidka NAFTA'!$G20+IF(NaPoVo=0,0,'Cenova nabidka NAFTA'!$G20*'NASTAVENI OBJEDNATELE'!$H$19*'Beh smlouvy'!H$9/NaPoVo)+'Cenova nabidka NAFTA'!$H20))</f>
        <v>0</v>
      </c>
      <c r="J52" s="114">
        <f>'NABIDKA DOPRAVCE'!$J24*'Vypocty indexu'!K31*(IF(OR(J$31&lt;SH,J$31&gt;HH),'Cenova nabidka NAFTA'!$G20*1/(1+J$31)*IF(NaPoVo=0,0,'Beh smlouvy'!I$8/NaPoVo)+IF(NaPoVo=0,0,'Cenova nabidka NAFTA'!$G20*1/(1+J$31)*'NASTAVENI OBJEDNATELE'!$H$19*'Beh smlouvy'!I$9/NaPoVo)+'Cenova nabidka NAFTA'!$H20*1/(1+J$31),'Cenova nabidka NAFTA'!$G20+IF(NaPoVo=0,0,'Cenova nabidka NAFTA'!$G20*'NASTAVENI OBJEDNATELE'!$H$19*'Beh smlouvy'!I$9/NaPoVo)+'Cenova nabidka NAFTA'!$H20))</f>
        <v>0</v>
      </c>
      <c r="K52" s="114">
        <f>'NABIDKA DOPRAVCE'!$J24*'Vypocty indexu'!L31*(IF(OR(K$31&lt;SH,K$31&gt;HH),'Cenova nabidka NAFTA'!$G20*1/(1+K$31)*IF(NaPoVo=0,0,'Beh smlouvy'!J$8/NaPoVo)+IF(NaPoVo=0,0,'Cenova nabidka NAFTA'!$G20*1/(1+K$31)*'NASTAVENI OBJEDNATELE'!$H$19*'Beh smlouvy'!J$9/NaPoVo)+'Cenova nabidka NAFTA'!$H20*1/(1+K$31),'Cenova nabidka NAFTA'!$G20+IF(NaPoVo=0,0,'Cenova nabidka NAFTA'!$G20*'NASTAVENI OBJEDNATELE'!$H$19*'Beh smlouvy'!J$9/NaPoVo)+'Cenova nabidka NAFTA'!$H20))</f>
        <v>0</v>
      </c>
      <c r="L52" s="114">
        <f>'NABIDKA DOPRAVCE'!$J24*'Vypocty indexu'!M31*(IF(OR(L$31&lt;SH,L$31&gt;HH),'Cenova nabidka NAFTA'!$G20*1/(1+L$31)*IF(NaPoVo=0,0,'Beh smlouvy'!K$8/NaPoVo)+IF(NaPoVo=0,0,'Cenova nabidka NAFTA'!$G20*1/(1+L$31)*'NASTAVENI OBJEDNATELE'!$H$19*'Beh smlouvy'!K$9/NaPoVo)+'Cenova nabidka NAFTA'!$H20*1/(1+L$31),'Cenova nabidka NAFTA'!$G20+IF(NaPoVo=0,0,'Cenova nabidka NAFTA'!$G20*'NASTAVENI OBJEDNATELE'!$H$19*'Beh smlouvy'!K$9/NaPoVo)+'Cenova nabidka NAFTA'!$H20))</f>
        <v>0</v>
      </c>
      <c r="M52" s="114">
        <f>'NABIDKA DOPRAVCE'!$J24*'Vypocty indexu'!N31*(IF(OR(M$31&lt;SH,M$31&gt;HH),'Cenova nabidka NAFTA'!$G20*1/(1+M$31)*IF(NaPoVo=0,0,'Beh smlouvy'!L$8/NaPoVo)+IF(NaPoVo=0,0,'Cenova nabidka NAFTA'!$G20*1/(1+M$31)*'NASTAVENI OBJEDNATELE'!$H$19*'Beh smlouvy'!L$9/NaPoVo)+'Cenova nabidka NAFTA'!$H20*1/(1+M$31),'Cenova nabidka NAFTA'!$G20+IF(NaPoVo=0,0,'Cenova nabidka NAFTA'!$G20*'NASTAVENI OBJEDNATELE'!$H$19*'Beh smlouvy'!L$9/NaPoVo)+'Cenova nabidka NAFTA'!$H20))</f>
        <v>0</v>
      </c>
      <c r="N52" s="114">
        <f>'NABIDKA DOPRAVCE'!$J24*'Vypocty indexu'!O31*(IF(OR(N$31&lt;SH,N$31&gt;HH),'Cenova nabidka NAFTA'!$G20*1/(1+N$31)*IF(NaPoVo=0,0,'Beh smlouvy'!M$8/NaPoVo)+IF(NaPoVo=0,0,'Cenova nabidka NAFTA'!$G20*1/(1+N$31)*'NASTAVENI OBJEDNATELE'!$H$19*'Beh smlouvy'!M$9/NaPoVo)+'Cenova nabidka NAFTA'!$H20*1/(1+N$31),'Cenova nabidka NAFTA'!$G20+IF(NaPoVo=0,0,'Cenova nabidka NAFTA'!$G20*'NASTAVENI OBJEDNATELE'!$H$19*'Beh smlouvy'!M$9/NaPoVo)+'Cenova nabidka NAFTA'!$H20))</f>
        <v>0</v>
      </c>
    </row>
    <row r="53" spans="2:15" outlineLevel="1">
      <c r="B53" s="55">
        <v>20</v>
      </c>
      <c r="C53" s="46" t="s">
        <v>12</v>
      </c>
      <c r="D53" s="184"/>
      <c r="E53" s="114">
        <f>'NABIDKA DOPRAVCE'!$J25*'Vypocty indexu'!F32*(IF(OR(E$31&lt;SH,E$31&gt;HH),'Cenova nabidka NAFTA'!$G21*1/(1+E$31)*IF(NaPoVo=0,0,'Beh smlouvy'!D$8/NaPoVo)+IF(NaPoVo=0,0,'Cenova nabidka NAFTA'!$G21*1/(1+E$31)*'NASTAVENI OBJEDNATELE'!$H$19*'Beh smlouvy'!D$9/NaPoVo)+'Cenova nabidka NAFTA'!$H21*1/(1+E$31),'Cenova nabidka NAFTA'!$G21+IF(NaPoVo=0,0,'Cenova nabidka NAFTA'!$G21*'NASTAVENI OBJEDNATELE'!$H$19*'Beh smlouvy'!D$9/NaPoVo)+'Cenova nabidka NAFTA'!$H21))</f>
        <v>0</v>
      </c>
      <c r="F53" s="114">
        <f>'NABIDKA DOPRAVCE'!$J25*'Vypocty indexu'!G32*(IF(OR(F$31&lt;SH,F$31&gt;HH),'Cenova nabidka NAFTA'!$G21*1/(1+F$31)*IF(NaPoVo=0,0,'Beh smlouvy'!E$8/NaPoVo)+IF(NaPoVo=0,0,'Cenova nabidka NAFTA'!$G21*1/(1+F$31)*'NASTAVENI OBJEDNATELE'!$H$19*'Beh smlouvy'!E$9/NaPoVo)+'Cenova nabidka NAFTA'!$H21*1/(1+F$31),'Cenova nabidka NAFTA'!$G21+IF(NaPoVo=0,0,'Cenova nabidka NAFTA'!$G21*'NASTAVENI OBJEDNATELE'!$H$19*'Beh smlouvy'!E$9/NaPoVo)+'Cenova nabidka NAFTA'!$H21))</f>
        <v>0</v>
      </c>
      <c r="G53" s="114">
        <f>'NABIDKA DOPRAVCE'!$J25*'Vypocty indexu'!H32*(IF(OR(G$31&lt;SH,G$31&gt;HH),'Cenova nabidka NAFTA'!$G21*1/(1+G$31)*IF(NaPoVo=0,0,'Beh smlouvy'!F$8/NaPoVo)+IF(NaPoVo=0,0,'Cenova nabidka NAFTA'!$G21*1/(1+G$31)*'NASTAVENI OBJEDNATELE'!$H$19*'Beh smlouvy'!F$9/NaPoVo)+'Cenova nabidka NAFTA'!$H21*1/(1+G$31),'Cenova nabidka NAFTA'!$G21+IF(NaPoVo=0,0,'Cenova nabidka NAFTA'!$G21*'NASTAVENI OBJEDNATELE'!$H$19*'Beh smlouvy'!F$9/NaPoVo)+'Cenova nabidka NAFTA'!$H21))</f>
        <v>0</v>
      </c>
      <c r="H53" s="114">
        <f>'NABIDKA DOPRAVCE'!$J25*'Vypocty indexu'!I32*(IF(OR(H$31&lt;SH,H$31&gt;HH),'Cenova nabidka NAFTA'!$G21*1/(1+H$31)*IF(NaPoVo=0,0,'Beh smlouvy'!G$8/NaPoVo)+IF(NaPoVo=0,0,'Cenova nabidka NAFTA'!$G21*1/(1+H$31)*'NASTAVENI OBJEDNATELE'!$H$19*'Beh smlouvy'!G$9/NaPoVo)+'Cenova nabidka NAFTA'!$H21*1/(1+H$31),'Cenova nabidka NAFTA'!$G21+IF(NaPoVo=0,0,'Cenova nabidka NAFTA'!$G21*'NASTAVENI OBJEDNATELE'!$H$19*'Beh smlouvy'!G$9/NaPoVo)+'Cenova nabidka NAFTA'!$H21))</f>
        <v>0</v>
      </c>
      <c r="I53" s="114">
        <f>'NABIDKA DOPRAVCE'!$J25*'Vypocty indexu'!J32*(IF(OR(I$31&lt;SH,I$31&gt;HH),'Cenova nabidka NAFTA'!$G21*1/(1+I$31)*IF(NaPoVo=0,0,'Beh smlouvy'!H$8/NaPoVo)+IF(NaPoVo=0,0,'Cenova nabidka NAFTA'!$G21*1/(1+I$31)*'NASTAVENI OBJEDNATELE'!$H$19*'Beh smlouvy'!H$9/NaPoVo)+'Cenova nabidka NAFTA'!$H21*1/(1+I$31),'Cenova nabidka NAFTA'!$G21+IF(NaPoVo=0,0,'Cenova nabidka NAFTA'!$G21*'NASTAVENI OBJEDNATELE'!$H$19*'Beh smlouvy'!H$9/NaPoVo)+'Cenova nabidka NAFTA'!$H21))</f>
        <v>0</v>
      </c>
      <c r="J53" s="114">
        <f>'NABIDKA DOPRAVCE'!$J25*'Vypocty indexu'!K32*(IF(OR(J$31&lt;SH,J$31&gt;HH),'Cenova nabidka NAFTA'!$G21*1/(1+J$31)*IF(NaPoVo=0,0,'Beh smlouvy'!I$8/NaPoVo)+IF(NaPoVo=0,0,'Cenova nabidka NAFTA'!$G21*1/(1+J$31)*'NASTAVENI OBJEDNATELE'!$H$19*'Beh smlouvy'!I$9/NaPoVo)+'Cenova nabidka NAFTA'!$H21*1/(1+J$31),'Cenova nabidka NAFTA'!$G21+IF(NaPoVo=0,0,'Cenova nabidka NAFTA'!$G21*'NASTAVENI OBJEDNATELE'!$H$19*'Beh smlouvy'!I$9/NaPoVo)+'Cenova nabidka NAFTA'!$H21))</f>
        <v>0</v>
      </c>
      <c r="K53" s="114">
        <f>'NABIDKA DOPRAVCE'!$J25*'Vypocty indexu'!L32*(IF(OR(K$31&lt;SH,K$31&gt;HH),'Cenova nabidka NAFTA'!$G21*1/(1+K$31)*IF(NaPoVo=0,0,'Beh smlouvy'!J$8/NaPoVo)+IF(NaPoVo=0,0,'Cenova nabidka NAFTA'!$G21*1/(1+K$31)*'NASTAVENI OBJEDNATELE'!$H$19*'Beh smlouvy'!J$9/NaPoVo)+'Cenova nabidka NAFTA'!$H21*1/(1+K$31),'Cenova nabidka NAFTA'!$G21+IF(NaPoVo=0,0,'Cenova nabidka NAFTA'!$G21*'NASTAVENI OBJEDNATELE'!$H$19*'Beh smlouvy'!J$9/NaPoVo)+'Cenova nabidka NAFTA'!$H21))</f>
        <v>0</v>
      </c>
      <c r="L53" s="114">
        <f>'NABIDKA DOPRAVCE'!$J25*'Vypocty indexu'!M32*(IF(OR(L$31&lt;SH,L$31&gt;HH),'Cenova nabidka NAFTA'!$G21*1/(1+L$31)*IF(NaPoVo=0,0,'Beh smlouvy'!K$8/NaPoVo)+IF(NaPoVo=0,0,'Cenova nabidka NAFTA'!$G21*1/(1+L$31)*'NASTAVENI OBJEDNATELE'!$H$19*'Beh smlouvy'!K$9/NaPoVo)+'Cenova nabidka NAFTA'!$H21*1/(1+L$31),'Cenova nabidka NAFTA'!$G21+IF(NaPoVo=0,0,'Cenova nabidka NAFTA'!$G21*'NASTAVENI OBJEDNATELE'!$H$19*'Beh smlouvy'!K$9/NaPoVo)+'Cenova nabidka NAFTA'!$H21))</f>
        <v>0</v>
      </c>
      <c r="M53" s="114">
        <f>'NABIDKA DOPRAVCE'!$J25*'Vypocty indexu'!N32*(IF(OR(M$31&lt;SH,M$31&gt;HH),'Cenova nabidka NAFTA'!$G21*1/(1+M$31)*IF(NaPoVo=0,0,'Beh smlouvy'!L$8/NaPoVo)+IF(NaPoVo=0,0,'Cenova nabidka NAFTA'!$G21*1/(1+M$31)*'NASTAVENI OBJEDNATELE'!$H$19*'Beh smlouvy'!L$9/NaPoVo)+'Cenova nabidka NAFTA'!$H21*1/(1+M$31),'Cenova nabidka NAFTA'!$G21+IF(NaPoVo=0,0,'Cenova nabidka NAFTA'!$G21*'NASTAVENI OBJEDNATELE'!$H$19*'Beh smlouvy'!L$9/NaPoVo)+'Cenova nabidka NAFTA'!$H21))</f>
        <v>0</v>
      </c>
      <c r="N53" s="114">
        <f>'NABIDKA DOPRAVCE'!$J25*'Vypocty indexu'!O32*(IF(OR(N$31&lt;SH,N$31&gt;HH),'Cenova nabidka NAFTA'!$G21*1/(1+N$31)*IF(NaPoVo=0,0,'Beh smlouvy'!M$8/NaPoVo)+IF(NaPoVo=0,0,'Cenova nabidka NAFTA'!$G21*1/(1+N$31)*'NASTAVENI OBJEDNATELE'!$H$19*'Beh smlouvy'!M$9/NaPoVo)+'Cenova nabidka NAFTA'!$H21*1/(1+N$31),'Cenova nabidka NAFTA'!$G21+IF(NaPoVo=0,0,'Cenova nabidka NAFTA'!$G21*'NASTAVENI OBJEDNATELE'!$H$19*'Beh smlouvy'!M$9/NaPoVo)+'Cenova nabidka NAFTA'!$H21))</f>
        <v>0</v>
      </c>
    </row>
    <row r="54" spans="2:15" outlineLevel="1">
      <c r="B54" s="55">
        <v>21</v>
      </c>
      <c r="C54" s="46" t="s">
        <v>13</v>
      </c>
      <c r="D54" s="184"/>
      <c r="E54" s="114">
        <f>'NABIDKA DOPRAVCE'!$J26*'Vypocty indexu'!F33*(IF(OR(E$31&lt;SH,E$31&gt;HH),'Cenova nabidka NAFTA'!$G22*1/(1+E$31)*IF(NaPoVo=0,0,'Beh smlouvy'!D$8/NaPoVo)+IF(NaPoVo=0,0,'Cenova nabidka NAFTA'!$G22*1/(1+E$31)*'NASTAVENI OBJEDNATELE'!$H$19*'Beh smlouvy'!D$9/NaPoVo)+'Cenova nabidka NAFTA'!$H22*1/(1+E$31),'Cenova nabidka NAFTA'!$G22+IF(NaPoVo=0,0,'Cenova nabidka NAFTA'!$G22*'NASTAVENI OBJEDNATELE'!$H$19*'Beh smlouvy'!D$9/NaPoVo)+'Cenova nabidka NAFTA'!$H22))</f>
        <v>0</v>
      </c>
      <c r="F54" s="114">
        <f>'NABIDKA DOPRAVCE'!$J26*'Vypocty indexu'!G33*(IF(OR(F$31&lt;SH,F$31&gt;HH),'Cenova nabidka NAFTA'!$G22*1/(1+F$31)*IF(NaPoVo=0,0,'Beh smlouvy'!E$8/NaPoVo)+IF(NaPoVo=0,0,'Cenova nabidka NAFTA'!$G22*1/(1+F$31)*'NASTAVENI OBJEDNATELE'!$H$19*'Beh smlouvy'!E$9/NaPoVo)+'Cenova nabidka NAFTA'!$H22*1/(1+F$31),'Cenova nabidka NAFTA'!$G22+IF(NaPoVo=0,0,'Cenova nabidka NAFTA'!$G22*'NASTAVENI OBJEDNATELE'!$H$19*'Beh smlouvy'!E$9/NaPoVo)+'Cenova nabidka NAFTA'!$H22))</f>
        <v>0</v>
      </c>
      <c r="G54" s="114">
        <f>'NABIDKA DOPRAVCE'!$J26*'Vypocty indexu'!H33*(IF(OR(G$31&lt;SH,G$31&gt;HH),'Cenova nabidka NAFTA'!$G22*1/(1+G$31)*IF(NaPoVo=0,0,'Beh smlouvy'!F$8/NaPoVo)+IF(NaPoVo=0,0,'Cenova nabidka NAFTA'!$G22*1/(1+G$31)*'NASTAVENI OBJEDNATELE'!$H$19*'Beh smlouvy'!F$9/NaPoVo)+'Cenova nabidka NAFTA'!$H22*1/(1+G$31),'Cenova nabidka NAFTA'!$G22+IF(NaPoVo=0,0,'Cenova nabidka NAFTA'!$G22*'NASTAVENI OBJEDNATELE'!$H$19*'Beh smlouvy'!F$9/NaPoVo)+'Cenova nabidka NAFTA'!$H22))</f>
        <v>0</v>
      </c>
      <c r="H54" s="114">
        <f>'NABIDKA DOPRAVCE'!$J26*'Vypocty indexu'!I33*(IF(OR(H$31&lt;SH,H$31&gt;HH),'Cenova nabidka NAFTA'!$G22*1/(1+H$31)*IF(NaPoVo=0,0,'Beh smlouvy'!G$8/NaPoVo)+IF(NaPoVo=0,0,'Cenova nabidka NAFTA'!$G22*1/(1+H$31)*'NASTAVENI OBJEDNATELE'!$H$19*'Beh smlouvy'!G$9/NaPoVo)+'Cenova nabidka NAFTA'!$H22*1/(1+H$31),'Cenova nabidka NAFTA'!$G22+IF(NaPoVo=0,0,'Cenova nabidka NAFTA'!$G22*'NASTAVENI OBJEDNATELE'!$H$19*'Beh smlouvy'!G$9/NaPoVo)+'Cenova nabidka NAFTA'!$H22))</f>
        <v>0</v>
      </c>
      <c r="I54" s="114">
        <f>'NABIDKA DOPRAVCE'!$J26*'Vypocty indexu'!J33*(IF(OR(I$31&lt;SH,I$31&gt;HH),'Cenova nabidka NAFTA'!$G22*1/(1+I$31)*IF(NaPoVo=0,0,'Beh smlouvy'!H$8/NaPoVo)+IF(NaPoVo=0,0,'Cenova nabidka NAFTA'!$G22*1/(1+I$31)*'NASTAVENI OBJEDNATELE'!$H$19*'Beh smlouvy'!H$9/NaPoVo)+'Cenova nabidka NAFTA'!$H22*1/(1+I$31),'Cenova nabidka NAFTA'!$G22+IF(NaPoVo=0,0,'Cenova nabidka NAFTA'!$G22*'NASTAVENI OBJEDNATELE'!$H$19*'Beh smlouvy'!H$9/NaPoVo)+'Cenova nabidka NAFTA'!$H22))</f>
        <v>0</v>
      </c>
      <c r="J54" s="114">
        <f>'NABIDKA DOPRAVCE'!$J26*'Vypocty indexu'!K33*(IF(OR(J$31&lt;SH,J$31&gt;HH),'Cenova nabidka NAFTA'!$G22*1/(1+J$31)*IF(NaPoVo=0,0,'Beh smlouvy'!I$8/NaPoVo)+IF(NaPoVo=0,0,'Cenova nabidka NAFTA'!$G22*1/(1+J$31)*'NASTAVENI OBJEDNATELE'!$H$19*'Beh smlouvy'!I$9/NaPoVo)+'Cenova nabidka NAFTA'!$H22*1/(1+J$31),'Cenova nabidka NAFTA'!$G22+IF(NaPoVo=0,0,'Cenova nabidka NAFTA'!$G22*'NASTAVENI OBJEDNATELE'!$H$19*'Beh smlouvy'!I$9/NaPoVo)+'Cenova nabidka NAFTA'!$H22))</f>
        <v>0</v>
      </c>
      <c r="K54" s="114">
        <f>'NABIDKA DOPRAVCE'!$J26*'Vypocty indexu'!L33*(IF(OR(K$31&lt;SH,K$31&gt;HH),'Cenova nabidka NAFTA'!$G22*1/(1+K$31)*IF(NaPoVo=0,0,'Beh smlouvy'!J$8/NaPoVo)+IF(NaPoVo=0,0,'Cenova nabidka NAFTA'!$G22*1/(1+K$31)*'NASTAVENI OBJEDNATELE'!$H$19*'Beh smlouvy'!J$9/NaPoVo)+'Cenova nabidka NAFTA'!$H22*1/(1+K$31),'Cenova nabidka NAFTA'!$G22+IF(NaPoVo=0,0,'Cenova nabidka NAFTA'!$G22*'NASTAVENI OBJEDNATELE'!$H$19*'Beh smlouvy'!J$9/NaPoVo)+'Cenova nabidka NAFTA'!$H22))</f>
        <v>0</v>
      </c>
      <c r="L54" s="114">
        <f>'NABIDKA DOPRAVCE'!$J26*'Vypocty indexu'!M33*(IF(OR(L$31&lt;SH,L$31&gt;HH),'Cenova nabidka NAFTA'!$G22*1/(1+L$31)*IF(NaPoVo=0,0,'Beh smlouvy'!K$8/NaPoVo)+IF(NaPoVo=0,0,'Cenova nabidka NAFTA'!$G22*1/(1+L$31)*'NASTAVENI OBJEDNATELE'!$H$19*'Beh smlouvy'!K$9/NaPoVo)+'Cenova nabidka NAFTA'!$H22*1/(1+L$31),'Cenova nabidka NAFTA'!$G22+IF(NaPoVo=0,0,'Cenova nabidka NAFTA'!$G22*'NASTAVENI OBJEDNATELE'!$H$19*'Beh smlouvy'!K$9/NaPoVo)+'Cenova nabidka NAFTA'!$H22))</f>
        <v>0</v>
      </c>
      <c r="M54" s="114">
        <f>'NABIDKA DOPRAVCE'!$J26*'Vypocty indexu'!N33*(IF(OR(M$31&lt;SH,M$31&gt;HH),'Cenova nabidka NAFTA'!$G22*1/(1+M$31)*IF(NaPoVo=0,0,'Beh smlouvy'!L$8/NaPoVo)+IF(NaPoVo=0,0,'Cenova nabidka NAFTA'!$G22*1/(1+M$31)*'NASTAVENI OBJEDNATELE'!$H$19*'Beh smlouvy'!L$9/NaPoVo)+'Cenova nabidka NAFTA'!$H22*1/(1+M$31),'Cenova nabidka NAFTA'!$G22+IF(NaPoVo=0,0,'Cenova nabidka NAFTA'!$G22*'NASTAVENI OBJEDNATELE'!$H$19*'Beh smlouvy'!L$9/NaPoVo)+'Cenova nabidka NAFTA'!$H22))</f>
        <v>0</v>
      </c>
      <c r="N54" s="114">
        <f>'NABIDKA DOPRAVCE'!$J26*'Vypocty indexu'!O33*(IF(OR(N$31&lt;SH,N$31&gt;HH),'Cenova nabidka NAFTA'!$G22*1/(1+N$31)*IF(NaPoVo=0,0,'Beh smlouvy'!M$8/NaPoVo)+IF(NaPoVo=0,0,'Cenova nabidka NAFTA'!$G22*1/(1+N$31)*'NASTAVENI OBJEDNATELE'!$H$19*'Beh smlouvy'!M$9/NaPoVo)+'Cenova nabidka NAFTA'!$H22*1/(1+N$31),'Cenova nabidka NAFTA'!$G22+IF(NaPoVo=0,0,'Cenova nabidka NAFTA'!$G22*'NASTAVENI OBJEDNATELE'!$H$19*'Beh smlouvy'!M$9/NaPoVo)+'Cenova nabidka NAFTA'!$H22))</f>
        <v>0</v>
      </c>
    </row>
    <row r="55" spans="2:15" outlineLevel="1">
      <c r="B55" s="55">
        <v>22</v>
      </c>
      <c r="C55" s="46" t="s">
        <v>14</v>
      </c>
      <c r="D55" s="184"/>
      <c r="E55" s="114">
        <f>'NABIDKA DOPRAVCE'!$J27*'Vypocty indexu'!F34*(IF(OR(E$31&lt;SH,E$31&gt;HH),'Cenova nabidka NAFTA'!$G23*1/(1+E$31)*IF(NaPoVo=0,0,'Beh smlouvy'!D$8/NaPoVo)+IF(NaPoVo=0,0,'Cenova nabidka NAFTA'!$G23*1/(1+E$31)*'NASTAVENI OBJEDNATELE'!$H$19*'Beh smlouvy'!D$9/NaPoVo)+'Cenova nabidka NAFTA'!$H23*1/(1+E$31),'Cenova nabidka NAFTA'!$G23+IF(NaPoVo=0,0,'Cenova nabidka NAFTA'!$G23*'NASTAVENI OBJEDNATELE'!$H$19*'Beh smlouvy'!D$9/NaPoVo)+'Cenova nabidka NAFTA'!$H23))</f>
        <v>0</v>
      </c>
      <c r="F55" s="114">
        <f>'NABIDKA DOPRAVCE'!$J27*'Vypocty indexu'!G34*(IF(OR(F$31&lt;SH,F$31&gt;HH),'Cenova nabidka NAFTA'!$G23*1/(1+F$31)*IF(NaPoVo=0,0,'Beh smlouvy'!E$8/NaPoVo)+IF(NaPoVo=0,0,'Cenova nabidka NAFTA'!$G23*1/(1+F$31)*'NASTAVENI OBJEDNATELE'!$H$19*'Beh smlouvy'!E$9/NaPoVo)+'Cenova nabidka NAFTA'!$H23*1/(1+F$31),'Cenova nabidka NAFTA'!$G23+IF(NaPoVo=0,0,'Cenova nabidka NAFTA'!$G23*'NASTAVENI OBJEDNATELE'!$H$19*'Beh smlouvy'!E$9/NaPoVo)+'Cenova nabidka NAFTA'!$H23))</f>
        <v>0</v>
      </c>
      <c r="G55" s="114">
        <f>'NABIDKA DOPRAVCE'!$J27*'Vypocty indexu'!H34*(IF(OR(G$31&lt;SH,G$31&gt;HH),'Cenova nabidka NAFTA'!$G23*1/(1+G$31)*IF(NaPoVo=0,0,'Beh smlouvy'!F$8/NaPoVo)+IF(NaPoVo=0,0,'Cenova nabidka NAFTA'!$G23*1/(1+G$31)*'NASTAVENI OBJEDNATELE'!$H$19*'Beh smlouvy'!F$9/NaPoVo)+'Cenova nabidka NAFTA'!$H23*1/(1+G$31),'Cenova nabidka NAFTA'!$G23+IF(NaPoVo=0,0,'Cenova nabidka NAFTA'!$G23*'NASTAVENI OBJEDNATELE'!$H$19*'Beh smlouvy'!F$9/NaPoVo)+'Cenova nabidka NAFTA'!$H23))</f>
        <v>0</v>
      </c>
      <c r="H55" s="114">
        <f>'NABIDKA DOPRAVCE'!$J27*'Vypocty indexu'!I34*(IF(OR(H$31&lt;SH,H$31&gt;HH),'Cenova nabidka NAFTA'!$G23*1/(1+H$31)*IF(NaPoVo=0,0,'Beh smlouvy'!G$8/NaPoVo)+IF(NaPoVo=0,0,'Cenova nabidka NAFTA'!$G23*1/(1+H$31)*'NASTAVENI OBJEDNATELE'!$H$19*'Beh smlouvy'!G$9/NaPoVo)+'Cenova nabidka NAFTA'!$H23*1/(1+H$31),'Cenova nabidka NAFTA'!$G23+IF(NaPoVo=0,0,'Cenova nabidka NAFTA'!$G23*'NASTAVENI OBJEDNATELE'!$H$19*'Beh smlouvy'!G$9/NaPoVo)+'Cenova nabidka NAFTA'!$H23))</f>
        <v>0</v>
      </c>
      <c r="I55" s="114">
        <f>'NABIDKA DOPRAVCE'!$J27*'Vypocty indexu'!J34*(IF(OR(I$31&lt;SH,I$31&gt;HH),'Cenova nabidka NAFTA'!$G23*1/(1+I$31)*IF(NaPoVo=0,0,'Beh smlouvy'!H$8/NaPoVo)+IF(NaPoVo=0,0,'Cenova nabidka NAFTA'!$G23*1/(1+I$31)*'NASTAVENI OBJEDNATELE'!$H$19*'Beh smlouvy'!H$9/NaPoVo)+'Cenova nabidka NAFTA'!$H23*1/(1+I$31),'Cenova nabidka NAFTA'!$G23+IF(NaPoVo=0,0,'Cenova nabidka NAFTA'!$G23*'NASTAVENI OBJEDNATELE'!$H$19*'Beh smlouvy'!H$9/NaPoVo)+'Cenova nabidka NAFTA'!$H23))</f>
        <v>0</v>
      </c>
      <c r="J55" s="114">
        <f>'NABIDKA DOPRAVCE'!$J27*'Vypocty indexu'!K34*(IF(OR(J$31&lt;SH,J$31&gt;HH),'Cenova nabidka NAFTA'!$G23*1/(1+J$31)*IF(NaPoVo=0,0,'Beh smlouvy'!I$8/NaPoVo)+IF(NaPoVo=0,0,'Cenova nabidka NAFTA'!$G23*1/(1+J$31)*'NASTAVENI OBJEDNATELE'!$H$19*'Beh smlouvy'!I$9/NaPoVo)+'Cenova nabidka NAFTA'!$H23*1/(1+J$31),'Cenova nabidka NAFTA'!$G23+IF(NaPoVo=0,0,'Cenova nabidka NAFTA'!$G23*'NASTAVENI OBJEDNATELE'!$H$19*'Beh smlouvy'!I$9/NaPoVo)+'Cenova nabidka NAFTA'!$H23))</f>
        <v>0</v>
      </c>
      <c r="K55" s="114">
        <f>'NABIDKA DOPRAVCE'!$J27*'Vypocty indexu'!L34*(IF(OR(K$31&lt;SH,K$31&gt;HH),'Cenova nabidka NAFTA'!$G23*1/(1+K$31)*IF(NaPoVo=0,0,'Beh smlouvy'!J$8/NaPoVo)+IF(NaPoVo=0,0,'Cenova nabidka NAFTA'!$G23*1/(1+K$31)*'NASTAVENI OBJEDNATELE'!$H$19*'Beh smlouvy'!J$9/NaPoVo)+'Cenova nabidka NAFTA'!$H23*1/(1+K$31),'Cenova nabidka NAFTA'!$G23+IF(NaPoVo=0,0,'Cenova nabidka NAFTA'!$G23*'NASTAVENI OBJEDNATELE'!$H$19*'Beh smlouvy'!J$9/NaPoVo)+'Cenova nabidka NAFTA'!$H23))</f>
        <v>0</v>
      </c>
      <c r="L55" s="114">
        <f>'NABIDKA DOPRAVCE'!$J27*'Vypocty indexu'!M34*(IF(OR(L$31&lt;SH,L$31&gt;HH),'Cenova nabidka NAFTA'!$G23*1/(1+L$31)*IF(NaPoVo=0,0,'Beh smlouvy'!K$8/NaPoVo)+IF(NaPoVo=0,0,'Cenova nabidka NAFTA'!$G23*1/(1+L$31)*'NASTAVENI OBJEDNATELE'!$H$19*'Beh smlouvy'!K$9/NaPoVo)+'Cenova nabidka NAFTA'!$H23*1/(1+L$31),'Cenova nabidka NAFTA'!$G23+IF(NaPoVo=0,0,'Cenova nabidka NAFTA'!$G23*'NASTAVENI OBJEDNATELE'!$H$19*'Beh smlouvy'!K$9/NaPoVo)+'Cenova nabidka NAFTA'!$H23))</f>
        <v>0</v>
      </c>
      <c r="M55" s="114">
        <f>'NABIDKA DOPRAVCE'!$J27*'Vypocty indexu'!N34*(IF(OR(M$31&lt;SH,M$31&gt;HH),'Cenova nabidka NAFTA'!$G23*1/(1+M$31)*IF(NaPoVo=0,0,'Beh smlouvy'!L$8/NaPoVo)+IF(NaPoVo=0,0,'Cenova nabidka NAFTA'!$G23*1/(1+M$31)*'NASTAVENI OBJEDNATELE'!$H$19*'Beh smlouvy'!L$9/NaPoVo)+'Cenova nabidka NAFTA'!$H23*1/(1+M$31),'Cenova nabidka NAFTA'!$G23+IF(NaPoVo=0,0,'Cenova nabidka NAFTA'!$G23*'NASTAVENI OBJEDNATELE'!$H$19*'Beh smlouvy'!L$9/NaPoVo)+'Cenova nabidka NAFTA'!$H23))</f>
        <v>0</v>
      </c>
      <c r="N55" s="114">
        <f>'NABIDKA DOPRAVCE'!$J27*'Vypocty indexu'!O34*(IF(OR(N$31&lt;SH,N$31&gt;HH),'Cenova nabidka NAFTA'!$G23*1/(1+N$31)*IF(NaPoVo=0,0,'Beh smlouvy'!M$8/NaPoVo)+IF(NaPoVo=0,0,'Cenova nabidka NAFTA'!$G23*1/(1+N$31)*'NASTAVENI OBJEDNATELE'!$H$19*'Beh smlouvy'!M$9/NaPoVo)+'Cenova nabidka NAFTA'!$H23*1/(1+N$31),'Cenova nabidka NAFTA'!$G23+IF(NaPoVo=0,0,'Cenova nabidka NAFTA'!$G23*'NASTAVENI OBJEDNATELE'!$H$19*'Beh smlouvy'!M$9/NaPoVo)+'Cenova nabidka NAFTA'!$H23))</f>
        <v>0</v>
      </c>
    </row>
    <row r="56" spans="2:15" outlineLevel="1">
      <c r="B56" s="55">
        <v>23</v>
      </c>
      <c r="C56" s="46" t="s">
        <v>15</v>
      </c>
      <c r="D56" s="184"/>
      <c r="E56" s="114">
        <f>'NABIDKA DOPRAVCE'!$J28*'Vypocty indexu'!F35*(IF(OR(E$31&lt;SH,E$31&gt;HH),'Cenova nabidka NAFTA'!$G24*1/(1+E$31)*IF(NaPoVo=0,0,'Beh smlouvy'!D$8/NaPoVo)+IF(NaPoVo=0,0,'Cenova nabidka NAFTA'!$G24*1/(1+E$31)*'NASTAVENI OBJEDNATELE'!$H$19*'Beh smlouvy'!D$9/NaPoVo)+'Cenova nabidka NAFTA'!$H24*1/(1+E$31),'Cenova nabidka NAFTA'!$G24+IF(NaPoVo=0,0,'Cenova nabidka NAFTA'!$G24*'NASTAVENI OBJEDNATELE'!$H$19*'Beh smlouvy'!D$9/NaPoVo)+'Cenova nabidka NAFTA'!$H24))</f>
        <v>0</v>
      </c>
      <c r="F56" s="114">
        <f>'NABIDKA DOPRAVCE'!$J28*'Vypocty indexu'!G35*(IF(OR(F$31&lt;SH,F$31&gt;HH),'Cenova nabidka NAFTA'!$G24*1/(1+F$31)*IF(NaPoVo=0,0,'Beh smlouvy'!E$8/NaPoVo)+IF(NaPoVo=0,0,'Cenova nabidka NAFTA'!$G24*1/(1+F$31)*'NASTAVENI OBJEDNATELE'!$H$19*'Beh smlouvy'!E$9/NaPoVo)+'Cenova nabidka NAFTA'!$H24*1/(1+F$31),'Cenova nabidka NAFTA'!$G24+IF(NaPoVo=0,0,'Cenova nabidka NAFTA'!$G24*'NASTAVENI OBJEDNATELE'!$H$19*'Beh smlouvy'!E$9/NaPoVo)+'Cenova nabidka NAFTA'!$H24))</f>
        <v>0</v>
      </c>
      <c r="G56" s="114">
        <f>'NABIDKA DOPRAVCE'!$J28*'Vypocty indexu'!H35*(IF(OR(G$31&lt;SH,G$31&gt;HH),'Cenova nabidka NAFTA'!$G24*1/(1+G$31)*IF(NaPoVo=0,0,'Beh smlouvy'!F$8/NaPoVo)+IF(NaPoVo=0,0,'Cenova nabidka NAFTA'!$G24*1/(1+G$31)*'NASTAVENI OBJEDNATELE'!$H$19*'Beh smlouvy'!F$9/NaPoVo)+'Cenova nabidka NAFTA'!$H24*1/(1+G$31),'Cenova nabidka NAFTA'!$G24+IF(NaPoVo=0,0,'Cenova nabidka NAFTA'!$G24*'NASTAVENI OBJEDNATELE'!$H$19*'Beh smlouvy'!F$9/NaPoVo)+'Cenova nabidka NAFTA'!$H24))</f>
        <v>0</v>
      </c>
      <c r="H56" s="114">
        <f>'NABIDKA DOPRAVCE'!$J28*'Vypocty indexu'!I35*(IF(OR(H$31&lt;SH,H$31&gt;HH),'Cenova nabidka NAFTA'!$G24*1/(1+H$31)*IF(NaPoVo=0,0,'Beh smlouvy'!G$8/NaPoVo)+IF(NaPoVo=0,0,'Cenova nabidka NAFTA'!$G24*1/(1+H$31)*'NASTAVENI OBJEDNATELE'!$H$19*'Beh smlouvy'!G$9/NaPoVo)+'Cenova nabidka NAFTA'!$H24*1/(1+H$31),'Cenova nabidka NAFTA'!$G24+IF(NaPoVo=0,0,'Cenova nabidka NAFTA'!$G24*'NASTAVENI OBJEDNATELE'!$H$19*'Beh smlouvy'!G$9/NaPoVo)+'Cenova nabidka NAFTA'!$H24))</f>
        <v>0</v>
      </c>
      <c r="I56" s="114">
        <f>'NABIDKA DOPRAVCE'!$J28*'Vypocty indexu'!J35*(IF(OR(I$31&lt;SH,I$31&gt;HH),'Cenova nabidka NAFTA'!$G24*1/(1+I$31)*IF(NaPoVo=0,0,'Beh smlouvy'!H$8/NaPoVo)+IF(NaPoVo=0,0,'Cenova nabidka NAFTA'!$G24*1/(1+I$31)*'NASTAVENI OBJEDNATELE'!$H$19*'Beh smlouvy'!H$9/NaPoVo)+'Cenova nabidka NAFTA'!$H24*1/(1+I$31),'Cenova nabidka NAFTA'!$G24+IF(NaPoVo=0,0,'Cenova nabidka NAFTA'!$G24*'NASTAVENI OBJEDNATELE'!$H$19*'Beh smlouvy'!H$9/NaPoVo)+'Cenova nabidka NAFTA'!$H24))</f>
        <v>0</v>
      </c>
      <c r="J56" s="114">
        <f>'NABIDKA DOPRAVCE'!$J28*'Vypocty indexu'!K35*(IF(OR(J$31&lt;SH,J$31&gt;HH),'Cenova nabidka NAFTA'!$G24*1/(1+J$31)*IF(NaPoVo=0,0,'Beh smlouvy'!I$8/NaPoVo)+IF(NaPoVo=0,0,'Cenova nabidka NAFTA'!$G24*1/(1+J$31)*'NASTAVENI OBJEDNATELE'!$H$19*'Beh smlouvy'!I$9/NaPoVo)+'Cenova nabidka NAFTA'!$H24*1/(1+J$31),'Cenova nabidka NAFTA'!$G24+IF(NaPoVo=0,0,'Cenova nabidka NAFTA'!$G24*'NASTAVENI OBJEDNATELE'!$H$19*'Beh smlouvy'!I$9/NaPoVo)+'Cenova nabidka NAFTA'!$H24))</f>
        <v>0</v>
      </c>
      <c r="K56" s="114">
        <f>'NABIDKA DOPRAVCE'!$J28*'Vypocty indexu'!L35*(IF(OR(K$31&lt;SH,K$31&gt;HH),'Cenova nabidka NAFTA'!$G24*1/(1+K$31)*IF(NaPoVo=0,0,'Beh smlouvy'!J$8/NaPoVo)+IF(NaPoVo=0,0,'Cenova nabidka NAFTA'!$G24*1/(1+K$31)*'NASTAVENI OBJEDNATELE'!$H$19*'Beh smlouvy'!J$9/NaPoVo)+'Cenova nabidka NAFTA'!$H24*1/(1+K$31),'Cenova nabidka NAFTA'!$G24+IF(NaPoVo=0,0,'Cenova nabidka NAFTA'!$G24*'NASTAVENI OBJEDNATELE'!$H$19*'Beh smlouvy'!J$9/NaPoVo)+'Cenova nabidka NAFTA'!$H24))</f>
        <v>0</v>
      </c>
      <c r="L56" s="114">
        <f>'NABIDKA DOPRAVCE'!$J28*'Vypocty indexu'!M35*(IF(OR(L$31&lt;SH,L$31&gt;HH),'Cenova nabidka NAFTA'!$G24*1/(1+L$31)*IF(NaPoVo=0,0,'Beh smlouvy'!K$8/NaPoVo)+IF(NaPoVo=0,0,'Cenova nabidka NAFTA'!$G24*1/(1+L$31)*'NASTAVENI OBJEDNATELE'!$H$19*'Beh smlouvy'!K$9/NaPoVo)+'Cenova nabidka NAFTA'!$H24*1/(1+L$31),'Cenova nabidka NAFTA'!$G24+IF(NaPoVo=0,0,'Cenova nabidka NAFTA'!$G24*'NASTAVENI OBJEDNATELE'!$H$19*'Beh smlouvy'!K$9/NaPoVo)+'Cenova nabidka NAFTA'!$H24))</f>
        <v>0</v>
      </c>
      <c r="M56" s="114">
        <f>'NABIDKA DOPRAVCE'!$J28*'Vypocty indexu'!N35*(IF(OR(M$31&lt;SH,M$31&gt;HH),'Cenova nabidka NAFTA'!$G24*1/(1+M$31)*IF(NaPoVo=0,0,'Beh smlouvy'!L$8/NaPoVo)+IF(NaPoVo=0,0,'Cenova nabidka NAFTA'!$G24*1/(1+M$31)*'NASTAVENI OBJEDNATELE'!$H$19*'Beh smlouvy'!L$9/NaPoVo)+'Cenova nabidka NAFTA'!$H24*1/(1+M$31),'Cenova nabidka NAFTA'!$G24+IF(NaPoVo=0,0,'Cenova nabidka NAFTA'!$G24*'NASTAVENI OBJEDNATELE'!$H$19*'Beh smlouvy'!L$9/NaPoVo)+'Cenova nabidka NAFTA'!$H24))</f>
        <v>0</v>
      </c>
      <c r="N56" s="114">
        <f>'NABIDKA DOPRAVCE'!$J28*'Vypocty indexu'!O35*(IF(OR(N$31&lt;SH,N$31&gt;HH),'Cenova nabidka NAFTA'!$G24*1/(1+N$31)*IF(NaPoVo=0,0,'Beh smlouvy'!M$8/NaPoVo)+IF(NaPoVo=0,0,'Cenova nabidka NAFTA'!$G24*1/(1+N$31)*'NASTAVENI OBJEDNATELE'!$H$19*'Beh smlouvy'!M$9/NaPoVo)+'Cenova nabidka NAFTA'!$H24*1/(1+N$31),'Cenova nabidka NAFTA'!$G24+IF(NaPoVo=0,0,'Cenova nabidka NAFTA'!$G24*'NASTAVENI OBJEDNATELE'!$H$19*'Beh smlouvy'!M$9/NaPoVo)+'Cenova nabidka NAFTA'!$H24))</f>
        <v>0</v>
      </c>
    </row>
    <row r="57" spans="2:15" outlineLevel="1">
      <c r="B57" s="55">
        <v>24</v>
      </c>
      <c r="C57" s="46" t="s">
        <v>16</v>
      </c>
      <c r="D57" s="184"/>
      <c r="E57" s="114">
        <f>'NABIDKA DOPRAVCE'!$J29*'Vypocty indexu'!F36*(IF(OR(E$31&lt;SH,E$31&gt;HH),'Cenova nabidka NAFTA'!$G25*1/(1+E$31)*IF(NaPoVo=0,0,'Beh smlouvy'!D$8/NaPoVo)+IF(NaPoVo=0,0,'Cenova nabidka NAFTA'!$G25*1/(1+E$31)*'NASTAVENI OBJEDNATELE'!$H$19*'Beh smlouvy'!D$9/NaPoVo)+'Cenova nabidka NAFTA'!$H25*1/(1+E$31),'Cenova nabidka NAFTA'!$G25+IF(NaPoVo=0,0,'Cenova nabidka NAFTA'!$G25*'NASTAVENI OBJEDNATELE'!$H$19*'Beh smlouvy'!D$9/NaPoVo)+'Cenova nabidka NAFTA'!$H25))</f>
        <v>0</v>
      </c>
      <c r="F57" s="114">
        <f>'NABIDKA DOPRAVCE'!$J29*'Vypocty indexu'!G36*(IF(OR(F$31&lt;SH,F$31&gt;HH),'Cenova nabidka NAFTA'!$G25*1/(1+F$31)*IF(NaPoVo=0,0,'Beh smlouvy'!E$8/NaPoVo)+IF(NaPoVo=0,0,'Cenova nabidka NAFTA'!$G25*1/(1+F$31)*'NASTAVENI OBJEDNATELE'!$H$19*'Beh smlouvy'!E$9/NaPoVo)+'Cenova nabidka NAFTA'!$H25*1/(1+F$31),'Cenova nabidka NAFTA'!$G25+IF(NaPoVo=0,0,'Cenova nabidka NAFTA'!$G25*'NASTAVENI OBJEDNATELE'!$H$19*'Beh smlouvy'!E$9/NaPoVo)+'Cenova nabidka NAFTA'!$H25))</f>
        <v>0</v>
      </c>
      <c r="G57" s="114">
        <f>'NABIDKA DOPRAVCE'!$J29*'Vypocty indexu'!H36*(IF(OR(G$31&lt;SH,G$31&gt;HH),'Cenova nabidka NAFTA'!$G25*1/(1+G$31)*IF(NaPoVo=0,0,'Beh smlouvy'!F$8/NaPoVo)+IF(NaPoVo=0,0,'Cenova nabidka NAFTA'!$G25*1/(1+G$31)*'NASTAVENI OBJEDNATELE'!$H$19*'Beh smlouvy'!F$9/NaPoVo)+'Cenova nabidka NAFTA'!$H25*1/(1+G$31),'Cenova nabidka NAFTA'!$G25+IF(NaPoVo=0,0,'Cenova nabidka NAFTA'!$G25*'NASTAVENI OBJEDNATELE'!$H$19*'Beh smlouvy'!F$9/NaPoVo)+'Cenova nabidka NAFTA'!$H25))</f>
        <v>0</v>
      </c>
      <c r="H57" s="114">
        <f>'NABIDKA DOPRAVCE'!$J29*'Vypocty indexu'!I36*(IF(OR(H$31&lt;SH,H$31&gt;HH),'Cenova nabidka NAFTA'!$G25*1/(1+H$31)*IF(NaPoVo=0,0,'Beh smlouvy'!G$8/NaPoVo)+IF(NaPoVo=0,0,'Cenova nabidka NAFTA'!$G25*1/(1+H$31)*'NASTAVENI OBJEDNATELE'!$H$19*'Beh smlouvy'!G$9/NaPoVo)+'Cenova nabidka NAFTA'!$H25*1/(1+H$31),'Cenova nabidka NAFTA'!$G25+IF(NaPoVo=0,0,'Cenova nabidka NAFTA'!$G25*'NASTAVENI OBJEDNATELE'!$H$19*'Beh smlouvy'!G$9/NaPoVo)+'Cenova nabidka NAFTA'!$H25))</f>
        <v>0</v>
      </c>
      <c r="I57" s="114">
        <f>'NABIDKA DOPRAVCE'!$J29*'Vypocty indexu'!J36*(IF(OR(I$31&lt;SH,I$31&gt;HH),'Cenova nabidka NAFTA'!$G25*1/(1+I$31)*IF(NaPoVo=0,0,'Beh smlouvy'!H$8/NaPoVo)+IF(NaPoVo=0,0,'Cenova nabidka NAFTA'!$G25*1/(1+I$31)*'NASTAVENI OBJEDNATELE'!$H$19*'Beh smlouvy'!H$9/NaPoVo)+'Cenova nabidka NAFTA'!$H25*1/(1+I$31),'Cenova nabidka NAFTA'!$G25+IF(NaPoVo=0,0,'Cenova nabidka NAFTA'!$G25*'NASTAVENI OBJEDNATELE'!$H$19*'Beh smlouvy'!H$9/NaPoVo)+'Cenova nabidka NAFTA'!$H25))</f>
        <v>0</v>
      </c>
      <c r="J57" s="114">
        <f>'NABIDKA DOPRAVCE'!$J29*'Vypocty indexu'!K36*(IF(OR(J$31&lt;SH,J$31&gt;HH),'Cenova nabidka NAFTA'!$G25*1/(1+J$31)*IF(NaPoVo=0,0,'Beh smlouvy'!I$8/NaPoVo)+IF(NaPoVo=0,0,'Cenova nabidka NAFTA'!$G25*1/(1+J$31)*'NASTAVENI OBJEDNATELE'!$H$19*'Beh smlouvy'!I$9/NaPoVo)+'Cenova nabidka NAFTA'!$H25*1/(1+J$31),'Cenova nabidka NAFTA'!$G25+IF(NaPoVo=0,0,'Cenova nabidka NAFTA'!$G25*'NASTAVENI OBJEDNATELE'!$H$19*'Beh smlouvy'!I$9/NaPoVo)+'Cenova nabidka NAFTA'!$H25))</f>
        <v>0</v>
      </c>
      <c r="K57" s="114">
        <f>'NABIDKA DOPRAVCE'!$J29*'Vypocty indexu'!L36*(IF(OR(K$31&lt;SH,K$31&gt;HH),'Cenova nabidka NAFTA'!$G25*1/(1+K$31)*IF(NaPoVo=0,0,'Beh smlouvy'!J$8/NaPoVo)+IF(NaPoVo=0,0,'Cenova nabidka NAFTA'!$G25*1/(1+K$31)*'NASTAVENI OBJEDNATELE'!$H$19*'Beh smlouvy'!J$9/NaPoVo)+'Cenova nabidka NAFTA'!$H25*1/(1+K$31),'Cenova nabidka NAFTA'!$G25+IF(NaPoVo=0,0,'Cenova nabidka NAFTA'!$G25*'NASTAVENI OBJEDNATELE'!$H$19*'Beh smlouvy'!J$9/NaPoVo)+'Cenova nabidka NAFTA'!$H25))</f>
        <v>0</v>
      </c>
      <c r="L57" s="114">
        <f>'NABIDKA DOPRAVCE'!$J29*'Vypocty indexu'!M36*(IF(OR(L$31&lt;SH,L$31&gt;HH),'Cenova nabidka NAFTA'!$G25*1/(1+L$31)*IF(NaPoVo=0,0,'Beh smlouvy'!K$8/NaPoVo)+IF(NaPoVo=0,0,'Cenova nabidka NAFTA'!$G25*1/(1+L$31)*'NASTAVENI OBJEDNATELE'!$H$19*'Beh smlouvy'!K$9/NaPoVo)+'Cenova nabidka NAFTA'!$H25*1/(1+L$31),'Cenova nabidka NAFTA'!$G25+IF(NaPoVo=0,0,'Cenova nabidka NAFTA'!$G25*'NASTAVENI OBJEDNATELE'!$H$19*'Beh smlouvy'!K$9/NaPoVo)+'Cenova nabidka NAFTA'!$H25))</f>
        <v>0</v>
      </c>
      <c r="M57" s="114">
        <f>'NABIDKA DOPRAVCE'!$J29*'Vypocty indexu'!N36*(IF(OR(M$31&lt;SH,M$31&gt;HH),'Cenova nabidka NAFTA'!$G25*1/(1+M$31)*IF(NaPoVo=0,0,'Beh smlouvy'!L$8/NaPoVo)+IF(NaPoVo=0,0,'Cenova nabidka NAFTA'!$G25*1/(1+M$31)*'NASTAVENI OBJEDNATELE'!$H$19*'Beh smlouvy'!L$9/NaPoVo)+'Cenova nabidka NAFTA'!$H25*1/(1+M$31),'Cenova nabidka NAFTA'!$G25+IF(NaPoVo=0,0,'Cenova nabidka NAFTA'!$G25*'NASTAVENI OBJEDNATELE'!$H$19*'Beh smlouvy'!L$9/NaPoVo)+'Cenova nabidka NAFTA'!$H25))</f>
        <v>0</v>
      </c>
      <c r="N57" s="114">
        <f>'NABIDKA DOPRAVCE'!$J29*'Vypocty indexu'!O36*(IF(OR(N$31&lt;SH,N$31&gt;HH),'Cenova nabidka NAFTA'!$G25*1/(1+N$31)*IF(NaPoVo=0,0,'Beh smlouvy'!M$8/NaPoVo)+IF(NaPoVo=0,0,'Cenova nabidka NAFTA'!$G25*1/(1+N$31)*'NASTAVENI OBJEDNATELE'!$H$19*'Beh smlouvy'!M$9/NaPoVo)+'Cenova nabidka NAFTA'!$H25*1/(1+N$31),'Cenova nabidka NAFTA'!$G25+IF(NaPoVo=0,0,'Cenova nabidka NAFTA'!$G25*'NASTAVENI OBJEDNATELE'!$H$19*'Beh smlouvy'!M$9/NaPoVo)+'Cenova nabidka NAFTA'!$H25))</f>
        <v>0</v>
      </c>
    </row>
    <row r="58" spans="2:15" outlineLevel="1">
      <c r="B58" s="55">
        <v>25</v>
      </c>
      <c r="C58" s="46" t="s">
        <v>17</v>
      </c>
      <c r="D58" s="184"/>
      <c r="E58" s="114">
        <f>'NABIDKA DOPRAVCE'!$J30*'Vypocty indexu'!F37*(IF(OR(E$31&lt;SH,E$31&gt;HH),'Cenova nabidka NAFTA'!$G26*1/(1+E$31)*IF(NaPoVo=0,0,'Beh smlouvy'!D$8/NaPoVo)+IF(NaPoVo=0,0,'Cenova nabidka NAFTA'!$G26*1/(1+E$31)*'NASTAVENI OBJEDNATELE'!$H$19*'Beh smlouvy'!D$9/NaPoVo)+'Cenova nabidka NAFTA'!$H26*1/(1+E$31),'Cenova nabidka NAFTA'!$G26+IF(NaPoVo=0,0,'Cenova nabidka NAFTA'!$G26*'NASTAVENI OBJEDNATELE'!$H$19*'Beh smlouvy'!D$9/NaPoVo)+'Cenova nabidka NAFTA'!$H26))</f>
        <v>0</v>
      </c>
      <c r="F58" s="114">
        <f>'NABIDKA DOPRAVCE'!$J30*'Vypocty indexu'!G37*(IF(OR(F$31&lt;SH,F$31&gt;HH),'Cenova nabidka NAFTA'!$G26*1/(1+F$31)*IF(NaPoVo=0,0,'Beh smlouvy'!E$8/NaPoVo)+IF(NaPoVo=0,0,'Cenova nabidka NAFTA'!$G26*1/(1+F$31)*'NASTAVENI OBJEDNATELE'!$H$19*'Beh smlouvy'!E$9/NaPoVo)+'Cenova nabidka NAFTA'!$H26*1/(1+F$31),'Cenova nabidka NAFTA'!$G26+IF(NaPoVo=0,0,'Cenova nabidka NAFTA'!$G26*'NASTAVENI OBJEDNATELE'!$H$19*'Beh smlouvy'!E$9/NaPoVo)+'Cenova nabidka NAFTA'!$H26))</f>
        <v>0</v>
      </c>
      <c r="G58" s="114">
        <f>'NABIDKA DOPRAVCE'!$J30*'Vypocty indexu'!H37*(IF(OR(G$31&lt;SH,G$31&gt;HH),'Cenova nabidka NAFTA'!$G26*1/(1+G$31)*IF(NaPoVo=0,0,'Beh smlouvy'!F$8/NaPoVo)+IF(NaPoVo=0,0,'Cenova nabidka NAFTA'!$G26*1/(1+G$31)*'NASTAVENI OBJEDNATELE'!$H$19*'Beh smlouvy'!F$9/NaPoVo)+'Cenova nabidka NAFTA'!$H26*1/(1+G$31),'Cenova nabidka NAFTA'!$G26+IF(NaPoVo=0,0,'Cenova nabidka NAFTA'!$G26*'NASTAVENI OBJEDNATELE'!$H$19*'Beh smlouvy'!F$9/NaPoVo)+'Cenova nabidka NAFTA'!$H26))</f>
        <v>0</v>
      </c>
      <c r="H58" s="114">
        <f>'NABIDKA DOPRAVCE'!$J30*'Vypocty indexu'!I37*(IF(OR(H$31&lt;SH,H$31&gt;HH),'Cenova nabidka NAFTA'!$G26*1/(1+H$31)*IF(NaPoVo=0,0,'Beh smlouvy'!G$8/NaPoVo)+IF(NaPoVo=0,0,'Cenova nabidka NAFTA'!$G26*1/(1+H$31)*'NASTAVENI OBJEDNATELE'!$H$19*'Beh smlouvy'!G$9/NaPoVo)+'Cenova nabidka NAFTA'!$H26*1/(1+H$31),'Cenova nabidka NAFTA'!$G26+IF(NaPoVo=0,0,'Cenova nabidka NAFTA'!$G26*'NASTAVENI OBJEDNATELE'!$H$19*'Beh smlouvy'!G$9/NaPoVo)+'Cenova nabidka NAFTA'!$H26))</f>
        <v>0</v>
      </c>
      <c r="I58" s="114">
        <f>'NABIDKA DOPRAVCE'!$J30*'Vypocty indexu'!J37*(IF(OR(I$31&lt;SH,I$31&gt;HH),'Cenova nabidka NAFTA'!$G26*1/(1+I$31)*IF(NaPoVo=0,0,'Beh smlouvy'!H$8/NaPoVo)+IF(NaPoVo=0,0,'Cenova nabidka NAFTA'!$G26*1/(1+I$31)*'NASTAVENI OBJEDNATELE'!$H$19*'Beh smlouvy'!H$9/NaPoVo)+'Cenova nabidka NAFTA'!$H26*1/(1+I$31),'Cenova nabidka NAFTA'!$G26+IF(NaPoVo=0,0,'Cenova nabidka NAFTA'!$G26*'NASTAVENI OBJEDNATELE'!$H$19*'Beh smlouvy'!H$9/NaPoVo)+'Cenova nabidka NAFTA'!$H26))</f>
        <v>0</v>
      </c>
      <c r="J58" s="114">
        <f>'NABIDKA DOPRAVCE'!$J30*'Vypocty indexu'!K37*(IF(OR(J$31&lt;SH,J$31&gt;HH),'Cenova nabidka NAFTA'!$G26*1/(1+J$31)*IF(NaPoVo=0,0,'Beh smlouvy'!I$8/NaPoVo)+IF(NaPoVo=0,0,'Cenova nabidka NAFTA'!$G26*1/(1+J$31)*'NASTAVENI OBJEDNATELE'!$H$19*'Beh smlouvy'!I$9/NaPoVo)+'Cenova nabidka NAFTA'!$H26*1/(1+J$31),'Cenova nabidka NAFTA'!$G26+IF(NaPoVo=0,0,'Cenova nabidka NAFTA'!$G26*'NASTAVENI OBJEDNATELE'!$H$19*'Beh smlouvy'!I$9/NaPoVo)+'Cenova nabidka NAFTA'!$H26))</f>
        <v>0</v>
      </c>
      <c r="K58" s="114">
        <f>'NABIDKA DOPRAVCE'!$J30*'Vypocty indexu'!L37*(IF(OR(K$31&lt;SH,K$31&gt;HH),'Cenova nabidka NAFTA'!$G26*1/(1+K$31)*IF(NaPoVo=0,0,'Beh smlouvy'!J$8/NaPoVo)+IF(NaPoVo=0,0,'Cenova nabidka NAFTA'!$G26*1/(1+K$31)*'NASTAVENI OBJEDNATELE'!$H$19*'Beh smlouvy'!J$9/NaPoVo)+'Cenova nabidka NAFTA'!$H26*1/(1+K$31),'Cenova nabidka NAFTA'!$G26+IF(NaPoVo=0,0,'Cenova nabidka NAFTA'!$G26*'NASTAVENI OBJEDNATELE'!$H$19*'Beh smlouvy'!J$9/NaPoVo)+'Cenova nabidka NAFTA'!$H26))</f>
        <v>0</v>
      </c>
      <c r="L58" s="114">
        <f>'NABIDKA DOPRAVCE'!$J30*'Vypocty indexu'!M37*(IF(OR(L$31&lt;SH,L$31&gt;HH),'Cenova nabidka NAFTA'!$G26*1/(1+L$31)*IF(NaPoVo=0,0,'Beh smlouvy'!K$8/NaPoVo)+IF(NaPoVo=0,0,'Cenova nabidka NAFTA'!$G26*1/(1+L$31)*'NASTAVENI OBJEDNATELE'!$H$19*'Beh smlouvy'!K$9/NaPoVo)+'Cenova nabidka NAFTA'!$H26*1/(1+L$31),'Cenova nabidka NAFTA'!$G26+IF(NaPoVo=0,0,'Cenova nabidka NAFTA'!$G26*'NASTAVENI OBJEDNATELE'!$H$19*'Beh smlouvy'!K$9/NaPoVo)+'Cenova nabidka NAFTA'!$H26))</f>
        <v>0</v>
      </c>
      <c r="M58" s="114">
        <f>'NABIDKA DOPRAVCE'!$J30*'Vypocty indexu'!N37*(IF(OR(M$31&lt;SH,M$31&gt;HH),'Cenova nabidka NAFTA'!$G26*1/(1+M$31)*IF(NaPoVo=0,0,'Beh smlouvy'!L$8/NaPoVo)+IF(NaPoVo=0,0,'Cenova nabidka NAFTA'!$G26*1/(1+M$31)*'NASTAVENI OBJEDNATELE'!$H$19*'Beh smlouvy'!L$9/NaPoVo)+'Cenova nabidka NAFTA'!$H26*1/(1+M$31),'Cenova nabidka NAFTA'!$G26+IF(NaPoVo=0,0,'Cenova nabidka NAFTA'!$G26*'NASTAVENI OBJEDNATELE'!$H$19*'Beh smlouvy'!L$9/NaPoVo)+'Cenova nabidka NAFTA'!$H26))</f>
        <v>0</v>
      </c>
      <c r="N58" s="114">
        <f>'NABIDKA DOPRAVCE'!$J30*'Vypocty indexu'!O37*(IF(OR(N$31&lt;SH,N$31&gt;HH),'Cenova nabidka NAFTA'!$G26*1/(1+N$31)*IF(NaPoVo=0,0,'Beh smlouvy'!M$8/NaPoVo)+IF(NaPoVo=0,0,'Cenova nabidka NAFTA'!$G26*1/(1+N$31)*'NASTAVENI OBJEDNATELE'!$H$19*'Beh smlouvy'!M$9/NaPoVo)+'Cenova nabidka NAFTA'!$H26*1/(1+N$31),'Cenova nabidka NAFTA'!$G26+IF(NaPoVo=0,0,'Cenova nabidka NAFTA'!$G26*'NASTAVENI OBJEDNATELE'!$H$19*'Beh smlouvy'!M$9/NaPoVo)+'Cenova nabidka NAFTA'!$H26))</f>
        <v>0</v>
      </c>
    </row>
    <row r="59" spans="2:15" outlineLevel="1">
      <c r="B59" s="66"/>
      <c r="C59" s="46"/>
      <c r="D59" s="184"/>
      <c r="E59" s="114"/>
      <c r="F59" s="114"/>
      <c r="G59" s="114"/>
      <c r="H59" s="114"/>
      <c r="I59" s="114"/>
      <c r="J59" s="114"/>
      <c r="K59" s="114"/>
      <c r="L59" s="114"/>
      <c r="M59" s="114"/>
      <c r="N59" s="114"/>
    </row>
    <row r="60" spans="2:15" outlineLevel="1">
      <c r="B60" s="55">
        <v>97</v>
      </c>
      <c r="C60" s="46" t="s">
        <v>78</v>
      </c>
      <c r="D60" s="184"/>
      <c r="E60" s="114">
        <f>'NABIDKA DOPRAVCE'!$J32*'Vypocty indexu'!F39*(IF(OR(E$31&lt;SH,E$31&gt;HH),'Cenova nabidka NAFTA'!$G28*1/(1+E$31)*IF(NaPoVo=0,0,'Beh smlouvy'!D$8/NaPoVo)+IF(NaPoVo=0,0,'Cenova nabidka NAFTA'!$G28*1/(1+E$31)*'NASTAVENI OBJEDNATELE'!$H$19*'Beh smlouvy'!D$9/NaPoVo)+'Cenova nabidka NAFTA'!$H28*1/(1+E$31),'Cenova nabidka NAFTA'!$G28+IF(NaPoVo=0,0,'Cenova nabidka NAFTA'!$G28*'NASTAVENI OBJEDNATELE'!$H$19*'Beh smlouvy'!D$9/NaPoVo)+'Cenova nabidka NAFTA'!$H28))</f>
        <v>0</v>
      </c>
      <c r="F60" s="114">
        <f>'NABIDKA DOPRAVCE'!$J32*'Vypocty indexu'!G39*(IF(OR(F$31&lt;SH,F$31&gt;HH),'Cenova nabidka NAFTA'!$G28*1/(1+F$31)*IF(NaPoVo=0,0,'Beh smlouvy'!E$8/NaPoVo)+IF(NaPoVo=0,0,'Cenova nabidka NAFTA'!$G28*1/(1+F$31)*'NASTAVENI OBJEDNATELE'!$H$19*'Beh smlouvy'!E$9/NaPoVo)+'Cenova nabidka NAFTA'!$H28*1/(1+F$31),'Cenova nabidka NAFTA'!$G28+IF(NaPoVo=0,0,'Cenova nabidka NAFTA'!$G28*'NASTAVENI OBJEDNATELE'!$H$19*'Beh smlouvy'!E$9/NaPoVo)+'Cenova nabidka NAFTA'!$H28))</f>
        <v>0</v>
      </c>
      <c r="G60" s="114">
        <f>'NABIDKA DOPRAVCE'!$J32*'Vypocty indexu'!H39*(IF(OR(G$31&lt;SH,G$31&gt;HH),'Cenova nabidka NAFTA'!$G28*1/(1+G$31)*IF(NaPoVo=0,0,'Beh smlouvy'!F$8/NaPoVo)+IF(NaPoVo=0,0,'Cenova nabidka NAFTA'!$G28*1/(1+G$31)*'NASTAVENI OBJEDNATELE'!$H$19*'Beh smlouvy'!F$9/NaPoVo)+'Cenova nabidka NAFTA'!$H28*1/(1+G$31),'Cenova nabidka NAFTA'!$G28+IF(NaPoVo=0,0,'Cenova nabidka NAFTA'!$G28*'NASTAVENI OBJEDNATELE'!$H$19*'Beh smlouvy'!F$9/NaPoVo)+'Cenova nabidka NAFTA'!$H28))</f>
        <v>0</v>
      </c>
      <c r="H60" s="114">
        <f>'NABIDKA DOPRAVCE'!$J32*'Vypocty indexu'!I39*(IF(OR(H$31&lt;SH,H$31&gt;HH),'Cenova nabidka NAFTA'!$G28*1/(1+H$31)*IF(NaPoVo=0,0,'Beh smlouvy'!G$8/NaPoVo)+IF(NaPoVo=0,0,'Cenova nabidka NAFTA'!$G28*1/(1+H$31)*'NASTAVENI OBJEDNATELE'!$H$19*'Beh smlouvy'!G$9/NaPoVo)+'Cenova nabidka NAFTA'!$H28*1/(1+H$31),'Cenova nabidka NAFTA'!$G28+IF(NaPoVo=0,0,'Cenova nabidka NAFTA'!$G28*'NASTAVENI OBJEDNATELE'!$H$19*'Beh smlouvy'!G$9/NaPoVo)+'Cenova nabidka NAFTA'!$H28))</f>
        <v>0</v>
      </c>
      <c r="I60" s="114">
        <f>'NABIDKA DOPRAVCE'!$J32*'Vypocty indexu'!J39*(IF(OR(I$31&lt;SH,I$31&gt;HH),'Cenova nabidka NAFTA'!$G28*1/(1+I$31)*IF(NaPoVo=0,0,'Beh smlouvy'!H$8/NaPoVo)+IF(NaPoVo=0,0,'Cenova nabidka NAFTA'!$G28*1/(1+I$31)*'NASTAVENI OBJEDNATELE'!$H$19*'Beh smlouvy'!H$9/NaPoVo)+'Cenova nabidka NAFTA'!$H28*1/(1+I$31),'Cenova nabidka NAFTA'!$G28+IF(NaPoVo=0,0,'Cenova nabidka NAFTA'!$G28*'NASTAVENI OBJEDNATELE'!$H$19*'Beh smlouvy'!H$9/NaPoVo)+'Cenova nabidka NAFTA'!$H28))</f>
        <v>0</v>
      </c>
      <c r="J60" s="114">
        <f>'NABIDKA DOPRAVCE'!$J32*'Vypocty indexu'!K39*(IF(OR(J$31&lt;SH,J$31&gt;HH),'Cenova nabidka NAFTA'!$G28*1/(1+J$31)*IF(NaPoVo=0,0,'Beh smlouvy'!I$8/NaPoVo)+IF(NaPoVo=0,0,'Cenova nabidka NAFTA'!$G28*1/(1+J$31)*'NASTAVENI OBJEDNATELE'!$H$19*'Beh smlouvy'!I$9/NaPoVo)+'Cenova nabidka NAFTA'!$H28*1/(1+J$31),'Cenova nabidka NAFTA'!$G28+IF(NaPoVo=0,0,'Cenova nabidka NAFTA'!$G28*'NASTAVENI OBJEDNATELE'!$H$19*'Beh smlouvy'!I$9/NaPoVo)+'Cenova nabidka NAFTA'!$H28))</f>
        <v>0</v>
      </c>
      <c r="K60" s="114">
        <f>'NABIDKA DOPRAVCE'!$J32*'Vypocty indexu'!L39*(IF(OR(K$31&lt;SH,K$31&gt;HH),'Cenova nabidka NAFTA'!$G28*1/(1+K$31)*IF(NaPoVo=0,0,'Beh smlouvy'!J$8/NaPoVo)+IF(NaPoVo=0,0,'Cenova nabidka NAFTA'!$G28*1/(1+K$31)*'NASTAVENI OBJEDNATELE'!$H$19*'Beh smlouvy'!J$9/NaPoVo)+'Cenova nabidka NAFTA'!$H28*1/(1+K$31),'Cenova nabidka NAFTA'!$G28+IF(NaPoVo=0,0,'Cenova nabidka NAFTA'!$G28*'NASTAVENI OBJEDNATELE'!$H$19*'Beh smlouvy'!J$9/NaPoVo)+'Cenova nabidka NAFTA'!$H28))</f>
        <v>0</v>
      </c>
      <c r="L60" s="114">
        <f>'NABIDKA DOPRAVCE'!$J32*'Vypocty indexu'!M39*(IF(OR(L$31&lt;SH,L$31&gt;HH),'Cenova nabidka NAFTA'!$G28*1/(1+L$31)*IF(NaPoVo=0,0,'Beh smlouvy'!K$8/NaPoVo)+IF(NaPoVo=0,0,'Cenova nabidka NAFTA'!$G28*1/(1+L$31)*'NASTAVENI OBJEDNATELE'!$H$19*'Beh smlouvy'!K$9/NaPoVo)+'Cenova nabidka NAFTA'!$H28*1/(1+L$31),'Cenova nabidka NAFTA'!$G28+IF(NaPoVo=0,0,'Cenova nabidka NAFTA'!$G28*'NASTAVENI OBJEDNATELE'!$H$19*'Beh smlouvy'!K$9/NaPoVo)+'Cenova nabidka NAFTA'!$H28))</f>
        <v>0</v>
      </c>
      <c r="M60" s="114">
        <f>'NABIDKA DOPRAVCE'!$J32*'Vypocty indexu'!N39*(IF(OR(M$31&lt;SH,M$31&gt;HH),'Cenova nabidka NAFTA'!$G28*1/(1+M$31)*IF(NaPoVo=0,0,'Beh smlouvy'!L$8/NaPoVo)+IF(NaPoVo=0,0,'Cenova nabidka NAFTA'!$G28*1/(1+M$31)*'NASTAVENI OBJEDNATELE'!$H$19*'Beh smlouvy'!L$9/NaPoVo)+'Cenova nabidka NAFTA'!$H28*1/(1+M$31),'Cenova nabidka NAFTA'!$G28+IF(NaPoVo=0,0,'Cenova nabidka NAFTA'!$G28*'NASTAVENI OBJEDNATELE'!$H$19*'Beh smlouvy'!L$9/NaPoVo)+'Cenova nabidka NAFTA'!$H28))</f>
        <v>0</v>
      </c>
      <c r="N60" s="114">
        <f>'NABIDKA DOPRAVCE'!$J32*'Vypocty indexu'!O39*(IF(OR(N$31&lt;SH,N$31&gt;HH),'Cenova nabidka NAFTA'!$G28*1/(1+N$31)*IF(NaPoVo=0,0,'Beh smlouvy'!M$8/NaPoVo)+IF(NaPoVo=0,0,'Cenova nabidka NAFTA'!$G28*1/(1+N$31)*'NASTAVENI OBJEDNATELE'!$H$19*'Beh smlouvy'!M$9/NaPoVo)+'Cenova nabidka NAFTA'!$H28*1/(1+N$31),'Cenova nabidka NAFTA'!$G28+IF(NaPoVo=0,0,'Cenova nabidka NAFTA'!$G28*'NASTAVENI OBJEDNATELE'!$H$19*'Beh smlouvy'!M$9/NaPoVo)+'Cenova nabidka NAFTA'!$H28))</f>
        <v>0</v>
      </c>
    </row>
    <row r="61" spans="2:15" outlineLevel="1">
      <c r="B61" s="55">
        <v>98</v>
      </c>
      <c r="C61" s="46" t="s">
        <v>41</v>
      </c>
      <c r="D61" s="184"/>
      <c r="E61" s="114">
        <f>'NABIDKA DOPRAVCE'!$J33*'Vypocty indexu'!F40*(IF(OR(E$31&lt;SH,E$31&gt;HH),'Cenova nabidka NAFTA'!$G29*1/(1+E$31)*IF(NaPoVo=0,0,'Beh smlouvy'!D$8/NaPoVo)+IF(NaPoVo=0,0,'Cenova nabidka NAFTA'!$G29*1/(1+E$31)*'NASTAVENI OBJEDNATELE'!$H$19*'Beh smlouvy'!D$9/NaPoVo)+'Cenova nabidka NAFTA'!$H29*1/(1+E$31),'Cenova nabidka NAFTA'!$G29+IF(NaPoVo=0,0,'Cenova nabidka NAFTA'!$G29*'NASTAVENI OBJEDNATELE'!$H$19*'Beh smlouvy'!D$9/NaPoVo)+'Cenova nabidka NAFTA'!$H29))</f>
        <v>0</v>
      </c>
      <c r="F61" s="114">
        <f>'NABIDKA DOPRAVCE'!$J33*'Vypocty indexu'!G40*(IF(OR(F$31&lt;SH,F$31&gt;HH),'Cenova nabidka NAFTA'!$G29*1/(1+F$31)*IF(NaPoVo=0,0,'Beh smlouvy'!E$8/NaPoVo)+IF(NaPoVo=0,0,'Cenova nabidka NAFTA'!$G29*1/(1+F$31)*'NASTAVENI OBJEDNATELE'!$H$19*'Beh smlouvy'!E$9/NaPoVo)+'Cenova nabidka NAFTA'!$H29*1/(1+F$31),'Cenova nabidka NAFTA'!$G29+IF(NaPoVo=0,0,'Cenova nabidka NAFTA'!$G29*'NASTAVENI OBJEDNATELE'!$H$19*'Beh smlouvy'!E$9/NaPoVo)+'Cenova nabidka NAFTA'!$H29))</f>
        <v>0</v>
      </c>
      <c r="G61" s="114">
        <f>'NABIDKA DOPRAVCE'!$J33*'Vypocty indexu'!H40*(IF(OR(G$31&lt;SH,G$31&gt;HH),'Cenova nabidka NAFTA'!$G29*1/(1+G$31)*IF(NaPoVo=0,0,'Beh smlouvy'!F$8/NaPoVo)+IF(NaPoVo=0,0,'Cenova nabidka NAFTA'!$G29*1/(1+G$31)*'NASTAVENI OBJEDNATELE'!$H$19*'Beh smlouvy'!F$9/NaPoVo)+'Cenova nabidka NAFTA'!$H29*1/(1+G$31),'Cenova nabidka NAFTA'!$G29+IF(NaPoVo=0,0,'Cenova nabidka NAFTA'!$G29*'NASTAVENI OBJEDNATELE'!$H$19*'Beh smlouvy'!F$9/NaPoVo)+'Cenova nabidka NAFTA'!$H29))</f>
        <v>0</v>
      </c>
      <c r="H61" s="114">
        <f>'NABIDKA DOPRAVCE'!$J33*'Vypocty indexu'!I40*(IF(OR(H$31&lt;SH,H$31&gt;HH),'Cenova nabidka NAFTA'!$G29*1/(1+H$31)*IF(NaPoVo=0,0,'Beh smlouvy'!G$8/NaPoVo)+IF(NaPoVo=0,0,'Cenova nabidka NAFTA'!$G29*1/(1+H$31)*'NASTAVENI OBJEDNATELE'!$H$19*'Beh smlouvy'!G$9/NaPoVo)+'Cenova nabidka NAFTA'!$H29*1/(1+H$31),'Cenova nabidka NAFTA'!$G29+IF(NaPoVo=0,0,'Cenova nabidka NAFTA'!$G29*'NASTAVENI OBJEDNATELE'!$H$19*'Beh smlouvy'!G$9/NaPoVo)+'Cenova nabidka NAFTA'!$H29))</f>
        <v>0</v>
      </c>
      <c r="I61" s="114">
        <f>'NABIDKA DOPRAVCE'!$J33*'Vypocty indexu'!J40*(IF(OR(I$31&lt;SH,I$31&gt;HH),'Cenova nabidka NAFTA'!$G29*1/(1+I$31)*IF(NaPoVo=0,0,'Beh smlouvy'!H$8/NaPoVo)+IF(NaPoVo=0,0,'Cenova nabidka NAFTA'!$G29*1/(1+I$31)*'NASTAVENI OBJEDNATELE'!$H$19*'Beh smlouvy'!H$9/NaPoVo)+'Cenova nabidka NAFTA'!$H29*1/(1+I$31),'Cenova nabidka NAFTA'!$G29+IF(NaPoVo=0,0,'Cenova nabidka NAFTA'!$G29*'NASTAVENI OBJEDNATELE'!$H$19*'Beh smlouvy'!H$9/NaPoVo)+'Cenova nabidka NAFTA'!$H29))</f>
        <v>0</v>
      </c>
      <c r="J61" s="114">
        <f>'NABIDKA DOPRAVCE'!$J33*'Vypocty indexu'!K40*(IF(OR(J$31&lt;SH,J$31&gt;HH),'Cenova nabidka NAFTA'!$G29*1/(1+J$31)*IF(NaPoVo=0,0,'Beh smlouvy'!I$8/NaPoVo)+IF(NaPoVo=0,0,'Cenova nabidka NAFTA'!$G29*1/(1+J$31)*'NASTAVENI OBJEDNATELE'!$H$19*'Beh smlouvy'!I$9/NaPoVo)+'Cenova nabidka NAFTA'!$H29*1/(1+J$31),'Cenova nabidka NAFTA'!$G29+IF(NaPoVo=0,0,'Cenova nabidka NAFTA'!$G29*'NASTAVENI OBJEDNATELE'!$H$19*'Beh smlouvy'!I$9/NaPoVo)+'Cenova nabidka NAFTA'!$H29))</f>
        <v>0</v>
      </c>
      <c r="K61" s="114">
        <f>'NABIDKA DOPRAVCE'!$J33*'Vypocty indexu'!L40*(IF(OR(K$31&lt;SH,K$31&gt;HH),'Cenova nabidka NAFTA'!$G29*1/(1+K$31)*IF(NaPoVo=0,0,'Beh smlouvy'!J$8/NaPoVo)+IF(NaPoVo=0,0,'Cenova nabidka NAFTA'!$G29*1/(1+K$31)*'NASTAVENI OBJEDNATELE'!$H$19*'Beh smlouvy'!J$9/NaPoVo)+'Cenova nabidka NAFTA'!$H29*1/(1+K$31),'Cenova nabidka NAFTA'!$G29+IF(NaPoVo=0,0,'Cenova nabidka NAFTA'!$G29*'NASTAVENI OBJEDNATELE'!$H$19*'Beh smlouvy'!J$9/NaPoVo)+'Cenova nabidka NAFTA'!$H29))</f>
        <v>0</v>
      </c>
      <c r="L61" s="114">
        <f>'NABIDKA DOPRAVCE'!$J33*'Vypocty indexu'!M40*(IF(OR(L$31&lt;SH,L$31&gt;HH),'Cenova nabidka NAFTA'!$G29*1/(1+L$31)*IF(NaPoVo=0,0,'Beh smlouvy'!K$8/NaPoVo)+IF(NaPoVo=0,0,'Cenova nabidka NAFTA'!$G29*1/(1+L$31)*'NASTAVENI OBJEDNATELE'!$H$19*'Beh smlouvy'!K$9/NaPoVo)+'Cenova nabidka NAFTA'!$H29*1/(1+L$31),'Cenova nabidka NAFTA'!$G29+IF(NaPoVo=0,0,'Cenova nabidka NAFTA'!$G29*'NASTAVENI OBJEDNATELE'!$H$19*'Beh smlouvy'!K$9/NaPoVo)+'Cenova nabidka NAFTA'!$H29))</f>
        <v>0</v>
      </c>
      <c r="M61" s="114">
        <f>'NABIDKA DOPRAVCE'!$J33*'Vypocty indexu'!N40*(IF(OR(M$31&lt;SH,M$31&gt;HH),'Cenova nabidka NAFTA'!$G29*1/(1+M$31)*IF(NaPoVo=0,0,'Beh smlouvy'!L$8/NaPoVo)+IF(NaPoVo=0,0,'Cenova nabidka NAFTA'!$G29*1/(1+M$31)*'NASTAVENI OBJEDNATELE'!$H$19*'Beh smlouvy'!L$9/NaPoVo)+'Cenova nabidka NAFTA'!$H29*1/(1+M$31),'Cenova nabidka NAFTA'!$G29+IF(NaPoVo=0,0,'Cenova nabidka NAFTA'!$G29*'NASTAVENI OBJEDNATELE'!$H$19*'Beh smlouvy'!L$9/NaPoVo)+'Cenova nabidka NAFTA'!$H29))</f>
        <v>0</v>
      </c>
      <c r="N61" s="114">
        <f>'NABIDKA DOPRAVCE'!$J33*'Vypocty indexu'!O40*(IF(OR(N$31&lt;SH,N$31&gt;HH),'Cenova nabidka NAFTA'!$G29*1/(1+N$31)*IF(NaPoVo=0,0,'Beh smlouvy'!M$8/NaPoVo)+IF(NaPoVo=0,0,'Cenova nabidka NAFTA'!$G29*1/(1+N$31)*'NASTAVENI OBJEDNATELE'!$H$19*'Beh smlouvy'!M$9/NaPoVo)+'Cenova nabidka NAFTA'!$H29*1/(1+N$31),'Cenova nabidka NAFTA'!$G29+IF(NaPoVo=0,0,'Cenova nabidka NAFTA'!$G29*'NASTAVENI OBJEDNATELE'!$H$19*'Beh smlouvy'!M$9/NaPoVo)+'Cenova nabidka NAFTA'!$H29))</f>
        <v>0</v>
      </c>
    </row>
    <row r="62" spans="2:15" s="10" customFormat="1">
      <c r="B62" s="181"/>
      <c r="C62" s="62" t="s">
        <v>99</v>
      </c>
      <c r="D62" s="184"/>
      <c r="E62" s="113">
        <f t="shared" ref="E62:N62" si="2">ROUND(SUM(E39:E61),2)</f>
        <v>0</v>
      </c>
      <c r="F62" s="113">
        <f t="shared" si="2"/>
        <v>0</v>
      </c>
      <c r="G62" s="113">
        <f t="shared" si="2"/>
        <v>0</v>
      </c>
      <c r="H62" s="113">
        <f t="shared" si="2"/>
        <v>0</v>
      </c>
      <c r="I62" s="113">
        <f t="shared" si="2"/>
        <v>0</v>
      </c>
      <c r="J62" s="113">
        <f t="shared" si="2"/>
        <v>0</v>
      </c>
      <c r="K62" s="113">
        <f t="shared" si="2"/>
        <v>0</v>
      </c>
      <c r="L62" s="113">
        <f t="shared" si="2"/>
        <v>0</v>
      </c>
      <c r="M62" s="113">
        <f t="shared" si="2"/>
        <v>0</v>
      </c>
      <c r="N62" s="113">
        <f t="shared" si="2"/>
        <v>0</v>
      </c>
      <c r="O62" s="65"/>
    </row>
    <row r="63" spans="2:15" s="10" customFormat="1">
      <c r="B63" s="178"/>
      <c r="C63" s="54"/>
      <c r="D63" s="179"/>
      <c r="E63" s="189"/>
      <c r="F63" s="180"/>
      <c r="G63" s="180"/>
      <c r="H63" s="180"/>
      <c r="I63" s="180"/>
      <c r="J63" s="180"/>
      <c r="K63" s="180"/>
      <c r="L63" s="180"/>
      <c r="M63" s="180"/>
      <c r="N63" s="190"/>
      <c r="O63" s="65"/>
    </row>
    <row r="64" spans="2:15" s="10" customFormat="1">
      <c r="B64" s="538" t="s">
        <v>27</v>
      </c>
      <c r="C64" s="539" t="s">
        <v>55</v>
      </c>
      <c r="D64" s="540"/>
      <c r="E64" s="541">
        <f>'NABIDKA DOPRAVCE'!$J19*'Vypocty indexu'!F26*(IF(OR(E$31&lt;SH,E$31&gt;HH),'Cenova nabidka NAFTA'!$G15*1/(1+E$31)*IF(NaPoVo=0,0,'Beh smlouvy'!D$8/NaPoVo)+IF(NaPoVo=0,0,'Cenova nabidka NAFTA'!$G15*1/(1+E$31)*'NASTAVENI OBJEDNATELE'!$H$19*'Beh smlouvy'!D$9/NaPoVo)+'Cenova nabidka NAFTA'!$H15*1/(1+E$31),'Cenova nabidka NAFTA'!$G15+IF(NaPoVo=0,0,'Cenova nabidka NAFTA'!$G15*'NASTAVENI OBJEDNATELE'!$H$19*'Beh smlouvy'!D$9/NaPoVo)+'Cenova nabidka NAFTA'!$H15))</f>
        <v>0</v>
      </c>
      <c r="F64" s="541">
        <f>'NABIDKA DOPRAVCE'!$J19*'Vypocty indexu'!G26*(IF(OR(F$31&lt;SH,F$31&gt;HH),'Cenova nabidka NAFTA'!$G15*1/(1+F$31)*IF(NaPoVo=0,0,'Beh smlouvy'!E$8/NaPoVo)+IF(NaPoVo=0,0,'Cenova nabidka NAFTA'!$G15*1/(1+F$31)*'NASTAVENI OBJEDNATELE'!$H$19*'Beh smlouvy'!E$9/NaPoVo)+'Cenova nabidka NAFTA'!$H15*1/(1+F$31),'Cenova nabidka NAFTA'!$G15+IF(NaPoVo=0,0,'Cenova nabidka NAFTA'!$G15*'NASTAVENI OBJEDNATELE'!$H$19*'Beh smlouvy'!E$9/NaPoVo)+'Cenova nabidka NAFTA'!$H15))</f>
        <v>0</v>
      </c>
      <c r="G64" s="541">
        <f>'NABIDKA DOPRAVCE'!$J19*'Vypocty indexu'!H26*(IF(OR(G$31&lt;SH,G$31&gt;HH),'Cenova nabidka NAFTA'!$G15*1/(1+G$31)*IF(NaPoVo=0,0,'Beh smlouvy'!F$8/NaPoVo)+IF(NaPoVo=0,0,'Cenova nabidka NAFTA'!$G15*1/(1+G$31)*'NASTAVENI OBJEDNATELE'!$H$19*'Beh smlouvy'!F$9/NaPoVo)+'Cenova nabidka NAFTA'!$H15*1/(1+G$31),'Cenova nabidka NAFTA'!$G15+IF(NaPoVo=0,0,'Cenova nabidka NAFTA'!$G15*'NASTAVENI OBJEDNATELE'!$H$19*'Beh smlouvy'!F$9/NaPoVo)+'Cenova nabidka NAFTA'!$H15))</f>
        <v>0</v>
      </c>
      <c r="H64" s="541">
        <f>'NABIDKA DOPRAVCE'!$J19*'Vypocty indexu'!I26*(IF(OR(H$31&lt;SH,H$31&gt;HH),'Cenova nabidka NAFTA'!$G15*1/(1+H$31)*IF(NaPoVo=0,0,'Beh smlouvy'!G$8/NaPoVo)+IF(NaPoVo=0,0,'Cenova nabidka NAFTA'!$G15*1/(1+H$31)*'NASTAVENI OBJEDNATELE'!$H$19*'Beh smlouvy'!G$9/NaPoVo)+'Cenova nabidka NAFTA'!$H15*1/(1+H$31),'Cenova nabidka NAFTA'!$G15+IF(NaPoVo=0,0,'Cenova nabidka NAFTA'!$G15*'NASTAVENI OBJEDNATELE'!$H$19*'Beh smlouvy'!G$9/NaPoVo)+'Cenova nabidka NAFTA'!$H15))</f>
        <v>0</v>
      </c>
      <c r="I64" s="541">
        <f>'NABIDKA DOPRAVCE'!$J19*'Vypocty indexu'!J26*(IF(OR(I$31&lt;SH,I$31&gt;HH),'Cenova nabidka NAFTA'!$G15*1/(1+I$31)*IF(NaPoVo=0,0,'Beh smlouvy'!H$8/NaPoVo)+IF(NaPoVo=0,0,'Cenova nabidka NAFTA'!$G15*1/(1+I$31)*'NASTAVENI OBJEDNATELE'!$H$19*'Beh smlouvy'!H$9/NaPoVo)+'Cenova nabidka NAFTA'!$H15*1/(1+I$31),'Cenova nabidka NAFTA'!$G15+IF(NaPoVo=0,0,'Cenova nabidka NAFTA'!$G15*'NASTAVENI OBJEDNATELE'!$H$19*'Beh smlouvy'!H$9/NaPoVo)+'Cenova nabidka NAFTA'!$H15))</f>
        <v>0</v>
      </c>
      <c r="J64" s="541">
        <f>'NABIDKA DOPRAVCE'!$J19*'Vypocty indexu'!K26*(IF(OR(J$31&lt;SH,J$31&gt;HH),'Cenova nabidka NAFTA'!$G15*1/(1+J$31)*IF(NaPoVo=0,0,'Beh smlouvy'!I$8/NaPoVo)+IF(NaPoVo=0,0,'Cenova nabidka NAFTA'!$G15*1/(1+J$31)*'NASTAVENI OBJEDNATELE'!$H$19*'Beh smlouvy'!I$9/NaPoVo)+'Cenova nabidka NAFTA'!$H15*1/(1+J$31),'Cenova nabidka NAFTA'!$G15+IF(NaPoVo=0,0,'Cenova nabidka NAFTA'!$G15*'NASTAVENI OBJEDNATELE'!$H$19*'Beh smlouvy'!I$9/NaPoVo)+'Cenova nabidka NAFTA'!$H15))</f>
        <v>0</v>
      </c>
      <c r="K64" s="541">
        <f>'NABIDKA DOPRAVCE'!$J19*'Vypocty indexu'!L26*(IF(OR(K$31&lt;SH,K$31&gt;HH),'Cenova nabidka NAFTA'!$G15*1/(1+K$31)*IF(NaPoVo=0,0,'Beh smlouvy'!J$8/NaPoVo)+IF(NaPoVo=0,0,'Cenova nabidka NAFTA'!$G15*1/(1+K$31)*'NASTAVENI OBJEDNATELE'!$H$19*'Beh smlouvy'!J$9/NaPoVo)+'Cenova nabidka NAFTA'!$H15*1/(1+K$31),'Cenova nabidka NAFTA'!$G15+IF(NaPoVo=0,0,'Cenova nabidka NAFTA'!$G15*'NASTAVENI OBJEDNATELE'!$H$19*'Beh smlouvy'!J$9/NaPoVo)+'Cenova nabidka NAFTA'!$H15))</f>
        <v>0</v>
      </c>
      <c r="L64" s="541">
        <f>'NABIDKA DOPRAVCE'!$J19*'Vypocty indexu'!M26*(IF(OR(L$31&lt;SH,L$31&gt;HH),'Cenova nabidka NAFTA'!$G15*1/(1+L$31)*IF(NaPoVo=0,0,'Beh smlouvy'!K$8/NaPoVo)+IF(NaPoVo=0,0,'Cenova nabidka NAFTA'!$G15*1/(1+L$31)*'NASTAVENI OBJEDNATELE'!$H$19*'Beh smlouvy'!K$9/NaPoVo)+'Cenova nabidka NAFTA'!$H15*1/(1+L$31),'Cenova nabidka NAFTA'!$G15+IF(NaPoVo=0,0,'Cenova nabidka NAFTA'!$G15*'NASTAVENI OBJEDNATELE'!$H$19*'Beh smlouvy'!K$9/NaPoVo)+'Cenova nabidka NAFTA'!$H15))</f>
        <v>0</v>
      </c>
      <c r="M64" s="541">
        <f>'NABIDKA DOPRAVCE'!$J19*'Vypocty indexu'!N26*(IF(OR(M$31&lt;SH,M$31&gt;HH),'Cenova nabidka NAFTA'!$G15*1/(1+M$31)*IF(NaPoVo=0,0,'Beh smlouvy'!L$8/NaPoVo)+IF(NaPoVo=0,0,'Cenova nabidka NAFTA'!$G15*1/(1+M$31)*'NASTAVENI OBJEDNATELE'!$H$19*'Beh smlouvy'!L$9/NaPoVo)+'Cenova nabidka NAFTA'!$H15*1/(1+M$31),'Cenova nabidka NAFTA'!$G15+IF(NaPoVo=0,0,'Cenova nabidka NAFTA'!$G15*'NASTAVENI OBJEDNATELE'!$H$19*'Beh smlouvy'!L$9/NaPoVo)+'Cenova nabidka NAFTA'!$H15))</f>
        <v>0</v>
      </c>
      <c r="N64" s="541">
        <f>'NABIDKA DOPRAVCE'!$J19*'Vypocty indexu'!O26*(IF(OR(N$31&lt;SH,N$31&gt;HH),'Cenova nabidka NAFTA'!$G15*1/(1+N$31)*IF(NaPoVo=0,0,'Beh smlouvy'!M$8/NaPoVo)+IF(NaPoVo=0,0,'Cenova nabidka NAFTA'!$G15*1/(1+N$31)*'NASTAVENI OBJEDNATELE'!$H$19*'Beh smlouvy'!M$9/NaPoVo)+'Cenova nabidka NAFTA'!$H15*1/(1+N$31),'Cenova nabidka NAFTA'!$G15+IF(NaPoVo=0,0,'Cenova nabidka NAFTA'!$G15*'NASTAVENI OBJEDNATELE'!$H$19*'Beh smlouvy'!M$9/NaPoVo)+'Cenova nabidka NAFTA'!$H15))</f>
        <v>0</v>
      </c>
      <c r="O64" s="65"/>
    </row>
    <row r="65" spans="2:15" s="10" customFormat="1">
      <c r="B65" s="538" t="s">
        <v>37</v>
      </c>
      <c r="C65" s="539" t="s">
        <v>57</v>
      </c>
      <c r="D65" s="540"/>
      <c r="E65" s="541">
        <f>'NABIDKA DOPRAVCE'!$J21*'Vypocty indexu'!F28*(IF(OR(E$31&lt;SH,E$31&gt;HH),'Cenova nabidka NAFTA'!$G17*1/(1+E$31)*IF(NaPoVo=0,0,'Beh smlouvy'!D$8/NaPoVo)+IF(NaPoVo=0,0,'Cenova nabidka NAFTA'!$G17*1/(1+E$31)*'NASTAVENI OBJEDNATELE'!$H$19*'Beh smlouvy'!D$9/NaPoVo)+'Cenova nabidka NAFTA'!$H17*1/(1+E$31),'Cenova nabidka NAFTA'!$G17+IF(NaPoVo=0,0,'Cenova nabidka NAFTA'!$G17*'NASTAVENI OBJEDNATELE'!$H$19*'Beh smlouvy'!D$9/NaPoVo)+'Cenova nabidka NAFTA'!$H17))</f>
        <v>0</v>
      </c>
      <c r="F65" s="541">
        <f>'NABIDKA DOPRAVCE'!$J21*'Vypocty indexu'!G28*(IF(OR(F$31&lt;SH,F$31&gt;HH),'Cenova nabidka NAFTA'!$G17*1/(1+F$31)*IF(NaPoVo=0,0,'Beh smlouvy'!E$8/NaPoVo)+IF(NaPoVo=0,0,'Cenova nabidka NAFTA'!$G17*1/(1+F$31)*'NASTAVENI OBJEDNATELE'!$H$19*'Beh smlouvy'!E$9/NaPoVo)+'Cenova nabidka NAFTA'!$H17*1/(1+F$31),'Cenova nabidka NAFTA'!$G17+IF(NaPoVo=0,0,'Cenova nabidka NAFTA'!$G17*'NASTAVENI OBJEDNATELE'!$H$19*'Beh smlouvy'!E$9/NaPoVo)+'Cenova nabidka NAFTA'!$H17))</f>
        <v>0</v>
      </c>
      <c r="G65" s="541">
        <f>'NABIDKA DOPRAVCE'!$J21*'Vypocty indexu'!H28*(IF(OR(G$31&lt;SH,G$31&gt;HH),'Cenova nabidka NAFTA'!$G17*1/(1+G$31)*IF(NaPoVo=0,0,'Beh smlouvy'!F$8/NaPoVo)+IF(NaPoVo=0,0,'Cenova nabidka NAFTA'!$G17*1/(1+G$31)*'NASTAVENI OBJEDNATELE'!$H$19*'Beh smlouvy'!F$9/NaPoVo)+'Cenova nabidka NAFTA'!$H17*1/(1+G$31),'Cenova nabidka NAFTA'!$G17+IF(NaPoVo=0,0,'Cenova nabidka NAFTA'!$G17*'NASTAVENI OBJEDNATELE'!$H$19*'Beh smlouvy'!F$9/NaPoVo)+'Cenova nabidka NAFTA'!$H17))</f>
        <v>0</v>
      </c>
      <c r="H65" s="541">
        <f>'NABIDKA DOPRAVCE'!$J21*'Vypocty indexu'!I28*(IF(OR(H$31&lt;SH,H$31&gt;HH),'Cenova nabidka NAFTA'!$G17*1/(1+H$31)*IF(NaPoVo=0,0,'Beh smlouvy'!G$8/NaPoVo)+IF(NaPoVo=0,0,'Cenova nabidka NAFTA'!$G17*1/(1+H$31)*'NASTAVENI OBJEDNATELE'!$H$19*'Beh smlouvy'!G$9/NaPoVo)+'Cenova nabidka NAFTA'!$H17*1/(1+H$31),'Cenova nabidka NAFTA'!$G17+IF(NaPoVo=0,0,'Cenova nabidka NAFTA'!$G17*'NASTAVENI OBJEDNATELE'!$H$19*'Beh smlouvy'!G$9/NaPoVo)+'Cenova nabidka NAFTA'!$H17))</f>
        <v>0</v>
      </c>
      <c r="I65" s="541">
        <f>'NABIDKA DOPRAVCE'!$J21*'Vypocty indexu'!J28*(IF(OR(I$31&lt;SH,I$31&gt;HH),'Cenova nabidka NAFTA'!$G17*1/(1+I$31)*IF(NaPoVo=0,0,'Beh smlouvy'!H$8/NaPoVo)+IF(NaPoVo=0,0,'Cenova nabidka NAFTA'!$G17*1/(1+I$31)*'NASTAVENI OBJEDNATELE'!$H$19*'Beh smlouvy'!H$9/NaPoVo)+'Cenova nabidka NAFTA'!$H17*1/(1+I$31),'Cenova nabidka NAFTA'!$G17+IF(NaPoVo=0,0,'Cenova nabidka NAFTA'!$G17*'NASTAVENI OBJEDNATELE'!$H$19*'Beh smlouvy'!H$9/NaPoVo)+'Cenova nabidka NAFTA'!$H17))</f>
        <v>0</v>
      </c>
      <c r="J65" s="541">
        <f>'NABIDKA DOPRAVCE'!$J21*'Vypocty indexu'!K28*(IF(OR(J$31&lt;SH,J$31&gt;HH),'Cenova nabidka NAFTA'!$G17*1/(1+J$31)*IF(NaPoVo=0,0,'Beh smlouvy'!I$8/NaPoVo)+IF(NaPoVo=0,0,'Cenova nabidka NAFTA'!$G17*1/(1+J$31)*'NASTAVENI OBJEDNATELE'!$H$19*'Beh smlouvy'!I$9/NaPoVo)+'Cenova nabidka NAFTA'!$H17*1/(1+J$31),'Cenova nabidka NAFTA'!$G17+IF(NaPoVo=0,0,'Cenova nabidka NAFTA'!$G17*'NASTAVENI OBJEDNATELE'!$H$19*'Beh smlouvy'!I$9/NaPoVo)+'Cenova nabidka NAFTA'!$H17))</f>
        <v>0</v>
      </c>
      <c r="K65" s="541">
        <f>'NABIDKA DOPRAVCE'!$J21*'Vypocty indexu'!L28*(IF(OR(K$31&lt;SH,K$31&gt;HH),'Cenova nabidka NAFTA'!$G17*1/(1+K$31)*IF(NaPoVo=0,0,'Beh smlouvy'!J$8/NaPoVo)+IF(NaPoVo=0,0,'Cenova nabidka NAFTA'!$G17*1/(1+K$31)*'NASTAVENI OBJEDNATELE'!$H$19*'Beh smlouvy'!J$9/NaPoVo)+'Cenova nabidka NAFTA'!$H17*1/(1+K$31),'Cenova nabidka NAFTA'!$G17+IF(NaPoVo=0,0,'Cenova nabidka NAFTA'!$G17*'NASTAVENI OBJEDNATELE'!$H$19*'Beh smlouvy'!J$9/NaPoVo)+'Cenova nabidka NAFTA'!$H17))</f>
        <v>0</v>
      </c>
      <c r="L65" s="541">
        <f>'NABIDKA DOPRAVCE'!$J21*'Vypocty indexu'!M28*(IF(OR(L$31&lt;SH,L$31&gt;HH),'Cenova nabidka NAFTA'!$G17*1/(1+L$31)*IF(NaPoVo=0,0,'Beh smlouvy'!K$8/NaPoVo)+IF(NaPoVo=0,0,'Cenova nabidka NAFTA'!$G17*1/(1+L$31)*'NASTAVENI OBJEDNATELE'!$H$19*'Beh smlouvy'!K$9/NaPoVo)+'Cenova nabidka NAFTA'!$H17*1/(1+L$31),'Cenova nabidka NAFTA'!$G17+IF(NaPoVo=0,0,'Cenova nabidka NAFTA'!$G17*'NASTAVENI OBJEDNATELE'!$H$19*'Beh smlouvy'!K$9/NaPoVo)+'Cenova nabidka NAFTA'!$H17))</f>
        <v>0</v>
      </c>
      <c r="M65" s="541">
        <f>'NABIDKA DOPRAVCE'!$J21*'Vypocty indexu'!N28*(IF(OR(M$31&lt;SH,M$31&gt;HH),'Cenova nabidka NAFTA'!$G17*1/(1+M$31)*IF(NaPoVo=0,0,'Beh smlouvy'!L$8/NaPoVo)+IF(NaPoVo=0,0,'Cenova nabidka NAFTA'!$G17*1/(1+M$31)*'NASTAVENI OBJEDNATELE'!$H$19*'Beh smlouvy'!L$9/NaPoVo)+'Cenova nabidka NAFTA'!$H17*1/(1+M$31),'Cenova nabidka NAFTA'!$G17+IF(NaPoVo=0,0,'Cenova nabidka NAFTA'!$G17*'NASTAVENI OBJEDNATELE'!$H$19*'Beh smlouvy'!L$9/NaPoVo)+'Cenova nabidka NAFTA'!$H17))</f>
        <v>0</v>
      </c>
      <c r="N65" s="541">
        <f>'NABIDKA DOPRAVCE'!$J21*'Vypocty indexu'!O28*(IF(OR(N$31&lt;SH,N$31&gt;HH),'Cenova nabidka NAFTA'!$G17*1/(1+N$31)*IF(NaPoVo=0,0,'Beh smlouvy'!M$8/NaPoVo)+IF(NaPoVo=0,0,'Cenova nabidka NAFTA'!$G17*1/(1+N$31)*'NASTAVENI OBJEDNATELE'!$H$19*'Beh smlouvy'!M$9/NaPoVo)+'Cenova nabidka NAFTA'!$H17*1/(1+N$31),'Cenova nabidka NAFTA'!$G17+IF(NaPoVo=0,0,'Cenova nabidka NAFTA'!$G17*'NASTAVENI OBJEDNATELE'!$H$19*'Beh smlouvy'!M$9/NaPoVo)+'Cenova nabidka NAFTA'!$H17))</f>
        <v>0</v>
      </c>
      <c r="O65" s="65"/>
    </row>
    <row r="66" spans="2:15" s="10" customFormat="1">
      <c r="B66" s="178"/>
      <c r="C66" s="54"/>
      <c r="D66" s="179"/>
      <c r="E66" s="189"/>
      <c r="F66" s="180"/>
      <c r="G66" s="180"/>
      <c r="H66" s="180"/>
      <c r="I66" s="180"/>
      <c r="J66" s="180"/>
      <c r="K66" s="180"/>
      <c r="L66" s="180"/>
      <c r="M66" s="180"/>
      <c r="N66" s="190"/>
      <c r="O66" s="65"/>
    </row>
    <row r="67" spans="2:15" ht="12.75" customHeight="1">
      <c r="B67" s="10" t="str">
        <f>'Beh smlouvy'!B26</f>
        <v>Cena za Objížďky (dle Zadavatelem schválené délky objížděk)</v>
      </c>
      <c r="E67" s="100"/>
      <c r="F67" s="53"/>
      <c r="G67" s="53"/>
      <c r="H67" s="53"/>
      <c r="I67" s="53"/>
      <c r="J67" s="53"/>
      <c r="K67" s="53"/>
      <c r="L67" s="53"/>
      <c r="M67" s="53"/>
      <c r="N67" s="101"/>
    </row>
    <row r="68" spans="2:15" outlineLevel="1">
      <c r="B68" s="52" t="s">
        <v>32</v>
      </c>
      <c r="C68" s="52" t="s">
        <v>59</v>
      </c>
      <c r="D68" s="53"/>
      <c r="E68" s="191"/>
      <c r="F68" s="120"/>
      <c r="G68" s="120"/>
      <c r="H68" s="120"/>
      <c r="I68" s="120"/>
      <c r="J68" s="120"/>
      <c r="K68" s="120"/>
      <c r="L68" s="120"/>
      <c r="M68" s="120"/>
      <c r="N68" s="192"/>
    </row>
    <row r="69" spans="2:15" outlineLevel="1">
      <c r="B69" s="55" t="s">
        <v>19</v>
      </c>
      <c r="C69" s="46" t="s">
        <v>111</v>
      </c>
      <c r="D69" s="184"/>
      <c r="E69" s="112">
        <f>'NABIDKA DOPRAVCE'!$J11*'Vypocty indexu'!F18*'Cenova nabidka NAFTA'!$F7</f>
        <v>0</v>
      </c>
      <c r="F69" s="112">
        <f>'NABIDKA DOPRAVCE'!$J11*'Vypocty indexu'!G18*'Cenova nabidka NAFTA'!$F7</f>
        <v>0</v>
      </c>
      <c r="G69" s="112">
        <f>'NABIDKA DOPRAVCE'!$J11*'Vypocty indexu'!H18*'Cenova nabidka NAFTA'!$F7</f>
        <v>0</v>
      </c>
      <c r="H69" s="112">
        <f>'NABIDKA DOPRAVCE'!$J11*'Vypocty indexu'!I18*'Cenova nabidka NAFTA'!$F7</f>
        <v>0</v>
      </c>
      <c r="I69" s="112">
        <f>'NABIDKA DOPRAVCE'!$J11*'Vypocty indexu'!J18*'Cenova nabidka NAFTA'!$F7</f>
        <v>0</v>
      </c>
      <c r="J69" s="112">
        <f>'NABIDKA DOPRAVCE'!$J11*'Vypocty indexu'!K18*'Cenova nabidka NAFTA'!$F7</f>
        <v>0</v>
      </c>
      <c r="K69" s="112">
        <f>'NABIDKA DOPRAVCE'!$J11*'Vypocty indexu'!L18*'Cenova nabidka NAFTA'!$F7</f>
        <v>0</v>
      </c>
      <c r="L69" s="112">
        <f>'NABIDKA DOPRAVCE'!$J11*'Vypocty indexu'!M18*'Cenova nabidka NAFTA'!$F7</f>
        <v>0</v>
      </c>
      <c r="M69" s="112">
        <f>'NABIDKA DOPRAVCE'!$J11*'Vypocty indexu'!N18*'Cenova nabidka NAFTA'!$F7</f>
        <v>0</v>
      </c>
      <c r="N69" s="112">
        <f>'NABIDKA DOPRAVCE'!$J11*'Vypocty indexu'!O18*'Cenova nabidka NAFTA'!$F7</f>
        <v>0</v>
      </c>
    </row>
    <row r="70" spans="2:15" outlineLevel="1">
      <c r="B70" s="55" t="s">
        <v>20</v>
      </c>
      <c r="C70" s="46" t="s">
        <v>240</v>
      </c>
      <c r="D70" s="184"/>
      <c r="E70" s="112">
        <f>'NABIDKA DOPRAVCE'!$J12*'Vypocty indexu'!F19*'Cenova nabidka NAFTA'!$F8</f>
        <v>0</v>
      </c>
      <c r="F70" s="112">
        <f>'NABIDKA DOPRAVCE'!$J12*'Vypocty indexu'!G19*'Cenova nabidka NAFTA'!$F8</f>
        <v>0</v>
      </c>
      <c r="G70" s="112">
        <f>'NABIDKA DOPRAVCE'!$J12*'Vypocty indexu'!H19*'Cenova nabidka NAFTA'!$F8</f>
        <v>0</v>
      </c>
      <c r="H70" s="112">
        <f>'NABIDKA DOPRAVCE'!$J12*'Vypocty indexu'!I19*'Cenova nabidka NAFTA'!$F8</f>
        <v>0</v>
      </c>
      <c r="I70" s="112">
        <f>'NABIDKA DOPRAVCE'!$J12*'Vypocty indexu'!J19*'Cenova nabidka NAFTA'!$F8</f>
        <v>0</v>
      </c>
      <c r="J70" s="112">
        <f>'NABIDKA DOPRAVCE'!$J12*'Vypocty indexu'!K19*'Cenova nabidka NAFTA'!$F8</f>
        <v>0</v>
      </c>
      <c r="K70" s="112">
        <f>'NABIDKA DOPRAVCE'!$J12*'Vypocty indexu'!L19*'Cenova nabidka NAFTA'!$F8</f>
        <v>0</v>
      </c>
      <c r="L70" s="112">
        <f>'NABIDKA DOPRAVCE'!$J12*'Vypocty indexu'!M19*'Cenova nabidka NAFTA'!$F8</f>
        <v>0</v>
      </c>
      <c r="M70" s="112">
        <f>'NABIDKA DOPRAVCE'!$J12*'Vypocty indexu'!N19*'Cenova nabidka NAFTA'!$F8</f>
        <v>0</v>
      </c>
      <c r="N70" s="112">
        <f>'NABIDKA DOPRAVCE'!$J12*'Vypocty indexu'!O19*'Cenova nabidka NAFTA'!$F8</f>
        <v>0</v>
      </c>
    </row>
    <row r="71" spans="2:15" outlineLevel="1">
      <c r="B71" s="55" t="s">
        <v>21</v>
      </c>
      <c r="C71" s="46" t="s">
        <v>112</v>
      </c>
      <c r="D71" s="184"/>
      <c r="E71" s="112">
        <f>'NABIDKA DOPRAVCE'!$J13*'Vypocty indexu'!F20*'Cenova nabidka NAFTA'!$F9</f>
        <v>0</v>
      </c>
      <c r="F71" s="112">
        <f>'NABIDKA DOPRAVCE'!$J13*'Vypocty indexu'!G20*'Cenova nabidka NAFTA'!$F9</f>
        <v>0</v>
      </c>
      <c r="G71" s="112">
        <f>'NABIDKA DOPRAVCE'!$J13*'Vypocty indexu'!H20*'Cenova nabidka NAFTA'!$F9</f>
        <v>0</v>
      </c>
      <c r="H71" s="112">
        <f>'NABIDKA DOPRAVCE'!$J13*'Vypocty indexu'!I20*'Cenova nabidka NAFTA'!$F9</f>
        <v>0</v>
      </c>
      <c r="I71" s="112">
        <f>'NABIDKA DOPRAVCE'!$J13*'Vypocty indexu'!J20*'Cenova nabidka NAFTA'!$F9</f>
        <v>0</v>
      </c>
      <c r="J71" s="112">
        <f>'NABIDKA DOPRAVCE'!$J13*'Vypocty indexu'!K20*'Cenova nabidka NAFTA'!$F9</f>
        <v>0</v>
      </c>
      <c r="K71" s="112">
        <f>'NABIDKA DOPRAVCE'!$J13*'Vypocty indexu'!L20*'Cenova nabidka NAFTA'!$F9</f>
        <v>0</v>
      </c>
      <c r="L71" s="112">
        <f>'NABIDKA DOPRAVCE'!$J13*'Vypocty indexu'!M20*'Cenova nabidka NAFTA'!$F9</f>
        <v>0</v>
      </c>
      <c r="M71" s="112">
        <f>'NABIDKA DOPRAVCE'!$J13*'Vypocty indexu'!N20*'Cenova nabidka NAFTA'!$F9</f>
        <v>0</v>
      </c>
      <c r="N71" s="112">
        <f>'NABIDKA DOPRAVCE'!$J13*'Vypocty indexu'!O20*'Cenova nabidka NAFTA'!$F9</f>
        <v>0</v>
      </c>
    </row>
    <row r="72" spans="2:15" outlineLevel="1">
      <c r="B72" s="55">
        <v>12</v>
      </c>
      <c r="C72" s="46" t="s">
        <v>5</v>
      </c>
      <c r="D72" s="184"/>
      <c r="E72" s="112">
        <f>'NABIDKA DOPRAVCE'!$J14*'Vypocty indexu'!F21*'Cenova nabidka NAFTA'!$F10</f>
        <v>0</v>
      </c>
      <c r="F72" s="112">
        <f>'NABIDKA DOPRAVCE'!$J14*'Vypocty indexu'!G21*'Cenova nabidka NAFTA'!$F10</f>
        <v>0</v>
      </c>
      <c r="G72" s="112">
        <f>'NABIDKA DOPRAVCE'!$J14*'Vypocty indexu'!H21*'Cenova nabidka NAFTA'!$F10</f>
        <v>0</v>
      </c>
      <c r="H72" s="112">
        <f>'NABIDKA DOPRAVCE'!$J14*'Vypocty indexu'!I21*'Cenova nabidka NAFTA'!$F10</f>
        <v>0</v>
      </c>
      <c r="I72" s="112">
        <f>'NABIDKA DOPRAVCE'!$J14*'Vypocty indexu'!J21*'Cenova nabidka NAFTA'!$F10</f>
        <v>0</v>
      </c>
      <c r="J72" s="112">
        <f>'NABIDKA DOPRAVCE'!$J14*'Vypocty indexu'!K21*'Cenova nabidka NAFTA'!$F10</f>
        <v>0</v>
      </c>
      <c r="K72" s="112">
        <f>'NABIDKA DOPRAVCE'!$J14*'Vypocty indexu'!L21*'Cenova nabidka NAFTA'!$F10</f>
        <v>0</v>
      </c>
      <c r="L72" s="112">
        <f>'NABIDKA DOPRAVCE'!$J14*'Vypocty indexu'!M21*'Cenova nabidka NAFTA'!$F10</f>
        <v>0</v>
      </c>
      <c r="M72" s="112">
        <f>'NABIDKA DOPRAVCE'!$J14*'Vypocty indexu'!N21*'Cenova nabidka NAFTA'!$F10</f>
        <v>0</v>
      </c>
      <c r="N72" s="112">
        <f>'NABIDKA DOPRAVCE'!$J14*'Vypocty indexu'!O21*'Cenova nabidka NAFTA'!$F10</f>
        <v>0</v>
      </c>
    </row>
    <row r="73" spans="2:15" outlineLevel="1">
      <c r="B73" s="55">
        <v>13</v>
      </c>
      <c r="C73" s="46" t="s">
        <v>6</v>
      </c>
      <c r="D73" s="184"/>
      <c r="E73" s="112">
        <f>'NABIDKA DOPRAVCE'!$J15*'Vypocty indexu'!F22*'Cenova nabidka NAFTA'!$F11</f>
        <v>0</v>
      </c>
      <c r="F73" s="112">
        <f>'NABIDKA DOPRAVCE'!$J15*'Vypocty indexu'!G22*'Cenova nabidka NAFTA'!$F11</f>
        <v>0</v>
      </c>
      <c r="G73" s="112">
        <f>'NABIDKA DOPRAVCE'!$J15*'Vypocty indexu'!H22*'Cenova nabidka NAFTA'!$F11</f>
        <v>0</v>
      </c>
      <c r="H73" s="112">
        <f>'NABIDKA DOPRAVCE'!$J15*'Vypocty indexu'!I22*'Cenova nabidka NAFTA'!$F11</f>
        <v>0</v>
      </c>
      <c r="I73" s="112">
        <f>'NABIDKA DOPRAVCE'!$J15*'Vypocty indexu'!J22*'Cenova nabidka NAFTA'!$F11</f>
        <v>0</v>
      </c>
      <c r="J73" s="112">
        <f>'NABIDKA DOPRAVCE'!$J15*'Vypocty indexu'!K22*'Cenova nabidka NAFTA'!$F11</f>
        <v>0</v>
      </c>
      <c r="K73" s="112">
        <f>'NABIDKA DOPRAVCE'!$J15*'Vypocty indexu'!L22*'Cenova nabidka NAFTA'!$F11</f>
        <v>0</v>
      </c>
      <c r="L73" s="112">
        <f>'NABIDKA DOPRAVCE'!$J15*'Vypocty indexu'!M22*'Cenova nabidka NAFTA'!$F11</f>
        <v>0</v>
      </c>
      <c r="M73" s="112">
        <f>'NABIDKA DOPRAVCE'!$J15*'Vypocty indexu'!N22*'Cenova nabidka NAFTA'!$F11</f>
        <v>0</v>
      </c>
      <c r="N73" s="112">
        <f>'NABIDKA DOPRAVCE'!$J15*'Vypocty indexu'!O22*'Cenova nabidka NAFTA'!$F11</f>
        <v>0</v>
      </c>
    </row>
    <row r="74" spans="2:15" outlineLevel="1">
      <c r="B74" s="55" t="s">
        <v>25</v>
      </c>
      <c r="C74" s="46" t="s">
        <v>53</v>
      </c>
      <c r="D74" s="184"/>
      <c r="E74" s="112">
        <f>'NABIDKA DOPRAVCE'!$J16*'Vypocty indexu'!F23*'Cenova nabidka NAFTA'!$F12</f>
        <v>0</v>
      </c>
      <c r="F74" s="112">
        <f>'NABIDKA DOPRAVCE'!$J16*'Vypocty indexu'!G23*'Cenova nabidka NAFTA'!$F12</f>
        <v>0</v>
      </c>
      <c r="G74" s="112">
        <f>'NABIDKA DOPRAVCE'!$J16*'Vypocty indexu'!H23*'Cenova nabidka NAFTA'!$F12</f>
        <v>0</v>
      </c>
      <c r="H74" s="112">
        <f>'NABIDKA DOPRAVCE'!$J16*'Vypocty indexu'!I23*'Cenova nabidka NAFTA'!$F12</f>
        <v>0</v>
      </c>
      <c r="I74" s="112">
        <f>'NABIDKA DOPRAVCE'!$J16*'Vypocty indexu'!J23*'Cenova nabidka NAFTA'!$F12</f>
        <v>0</v>
      </c>
      <c r="J74" s="112">
        <f>'NABIDKA DOPRAVCE'!$J16*'Vypocty indexu'!K23*'Cenova nabidka NAFTA'!$F12</f>
        <v>0</v>
      </c>
      <c r="K74" s="112">
        <f>'NABIDKA DOPRAVCE'!$J16*'Vypocty indexu'!L23*'Cenova nabidka NAFTA'!$F12</f>
        <v>0</v>
      </c>
      <c r="L74" s="112">
        <f>'NABIDKA DOPRAVCE'!$J16*'Vypocty indexu'!M23*'Cenova nabidka NAFTA'!$F12</f>
        <v>0</v>
      </c>
      <c r="M74" s="112">
        <f>'NABIDKA DOPRAVCE'!$J16*'Vypocty indexu'!N23*'Cenova nabidka NAFTA'!$F12</f>
        <v>0</v>
      </c>
      <c r="N74" s="112">
        <f>'NABIDKA DOPRAVCE'!$J16*'Vypocty indexu'!O23*'Cenova nabidka NAFTA'!$F12</f>
        <v>0</v>
      </c>
    </row>
    <row r="75" spans="2:15" outlineLevel="1">
      <c r="B75" s="55" t="s">
        <v>26</v>
      </c>
      <c r="C75" s="46" t="s">
        <v>54</v>
      </c>
      <c r="D75" s="184"/>
      <c r="E75" s="112">
        <f>'NABIDKA DOPRAVCE'!$J17*'Vypocty indexu'!F24*'Cenova nabidka NAFTA'!$F13</f>
        <v>0</v>
      </c>
      <c r="F75" s="112">
        <f>'NABIDKA DOPRAVCE'!$J17*'Vypocty indexu'!G24*'Cenova nabidka NAFTA'!$F13</f>
        <v>0</v>
      </c>
      <c r="G75" s="112">
        <f>'NABIDKA DOPRAVCE'!$J17*'Vypocty indexu'!H24*'Cenova nabidka NAFTA'!$F13</f>
        <v>0</v>
      </c>
      <c r="H75" s="112">
        <f>'NABIDKA DOPRAVCE'!$J17*'Vypocty indexu'!I24*'Cenova nabidka NAFTA'!$F13</f>
        <v>0</v>
      </c>
      <c r="I75" s="112">
        <f>'NABIDKA DOPRAVCE'!$J17*'Vypocty indexu'!J24*'Cenova nabidka NAFTA'!$F13</f>
        <v>0</v>
      </c>
      <c r="J75" s="112">
        <f>'NABIDKA DOPRAVCE'!$J17*'Vypocty indexu'!K24*'Cenova nabidka NAFTA'!$F13</f>
        <v>0</v>
      </c>
      <c r="K75" s="112">
        <f>'NABIDKA DOPRAVCE'!$J17*'Vypocty indexu'!L24*'Cenova nabidka NAFTA'!$F13</f>
        <v>0</v>
      </c>
      <c r="L75" s="112">
        <f>'NABIDKA DOPRAVCE'!$J17*'Vypocty indexu'!M24*'Cenova nabidka NAFTA'!$F13</f>
        <v>0</v>
      </c>
      <c r="M75" s="112">
        <f>'NABIDKA DOPRAVCE'!$J17*'Vypocty indexu'!N24*'Cenova nabidka NAFTA'!$F13</f>
        <v>0</v>
      </c>
      <c r="N75" s="112">
        <f>'NABIDKA DOPRAVCE'!$J17*'Vypocty indexu'!O24*'Cenova nabidka NAFTA'!$F13</f>
        <v>0</v>
      </c>
    </row>
    <row r="76" spans="2:15" outlineLevel="1">
      <c r="B76" s="55">
        <v>15</v>
      </c>
      <c r="C76" s="46" t="s">
        <v>39</v>
      </c>
      <c r="D76" s="184"/>
      <c r="E76" s="112">
        <f>'NABIDKA DOPRAVCE'!$J18*'Vypocty indexu'!F25*'Cenova nabidka NAFTA'!$F14</f>
        <v>0</v>
      </c>
      <c r="F76" s="112">
        <f>'NABIDKA DOPRAVCE'!$J18*'Vypocty indexu'!G25*'Cenova nabidka NAFTA'!$F14</f>
        <v>0</v>
      </c>
      <c r="G76" s="112">
        <f>'NABIDKA DOPRAVCE'!$J18*'Vypocty indexu'!H25*'Cenova nabidka NAFTA'!$F14</f>
        <v>0</v>
      </c>
      <c r="H76" s="112">
        <f>'NABIDKA DOPRAVCE'!$J18*'Vypocty indexu'!I25*'Cenova nabidka NAFTA'!$F14</f>
        <v>0</v>
      </c>
      <c r="I76" s="112">
        <f>'NABIDKA DOPRAVCE'!$J18*'Vypocty indexu'!J25*'Cenova nabidka NAFTA'!$F14</f>
        <v>0</v>
      </c>
      <c r="J76" s="112">
        <f>'NABIDKA DOPRAVCE'!$J18*'Vypocty indexu'!K25*'Cenova nabidka NAFTA'!$F14</f>
        <v>0</v>
      </c>
      <c r="K76" s="112">
        <f>'NABIDKA DOPRAVCE'!$J18*'Vypocty indexu'!L25*'Cenova nabidka NAFTA'!$F14</f>
        <v>0</v>
      </c>
      <c r="L76" s="112">
        <f>'NABIDKA DOPRAVCE'!$J18*'Vypocty indexu'!M25*'Cenova nabidka NAFTA'!$F14</f>
        <v>0</v>
      </c>
      <c r="M76" s="112">
        <f>'NABIDKA DOPRAVCE'!$J18*'Vypocty indexu'!N25*'Cenova nabidka NAFTA'!$F14</f>
        <v>0</v>
      </c>
      <c r="N76" s="112">
        <f>'NABIDKA DOPRAVCE'!$J18*'Vypocty indexu'!O25*'Cenova nabidka NAFTA'!$F14</f>
        <v>0</v>
      </c>
    </row>
    <row r="77" spans="2:15" outlineLevel="1">
      <c r="B77" s="55" t="s">
        <v>27</v>
      </c>
      <c r="C77" s="46" t="s">
        <v>55</v>
      </c>
      <c r="D77" s="184"/>
      <c r="E77" s="604">
        <f>IF('Beh smlouvy'!D$10="",'Vypocty NAFTA'!E$94,(1+'Beh smlouvy'!D$10)*'Vypocty NAFTA'!E$94)</f>
        <v>0</v>
      </c>
      <c r="F77" s="604">
        <f>IF('Beh smlouvy'!E$10="",'Vypocty NAFTA'!F$94,(1+'Beh smlouvy'!E$10)*'Vypocty NAFTA'!F$94)</f>
        <v>0</v>
      </c>
      <c r="G77" s="604">
        <f>IF('Beh smlouvy'!F$10="",'Vypocty NAFTA'!G$94,(1+'Beh smlouvy'!F$10)*'Vypocty NAFTA'!G$94)</f>
        <v>0</v>
      </c>
      <c r="H77" s="604">
        <f>IF('Beh smlouvy'!G$10="",'Vypocty NAFTA'!H$94,(1+'Beh smlouvy'!G$10)*'Vypocty NAFTA'!H$94)</f>
        <v>0</v>
      </c>
      <c r="I77" s="604">
        <f>IF('Beh smlouvy'!H$10="",'Vypocty NAFTA'!I$94,(1+'Beh smlouvy'!H$10)*'Vypocty NAFTA'!I$94)</f>
        <v>0</v>
      </c>
      <c r="J77" s="604">
        <f>IF('Beh smlouvy'!I$10="",'Vypocty NAFTA'!J$94,(1+'Beh smlouvy'!I$10)*'Vypocty NAFTA'!J$94)</f>
        <v>0</v>
      </c>
      <c r="K77" s="604">
        <f>IF('Beh smlouvy'!J$10="",'Vypocty NAFTA'!K$94,(1+'Beh smlouvy'!J$10)*'Vypocty NAFTA'!K$94)</f>
        <v>0</v>
      </c>
      <c r="L77" s="604">
        <f>IF('Beh smlouvy'!K$10="",'Vypocty NAFTA'!L$94,(1+'Beh smlouvy'!K$10)*'Vypocty NAFTA'!L$94)</f>
        <v>0</v>
      </c>
      <c r="M77" s="604">
        <f>IF('Beh smlouvy'!L$10="",'Vypocty NAFTA'!M$94,(1+'Beh smlouvy'!L$10)*'Vypocty NAFTA'!M$94)</f>
        <v>0</v>
      </c>
      <c r="N77" s="604">
        <f>IF('Beh smlouvy'!M$10="",'Vypocty NAFTA'!N$94,(1+'Beh smlouvy'!M$10)*'Vypocty NAFTA'!N$94)</f>
        <v>0</v>
      </c>
    </row>
    <row r="78" spans="2:15" outlineLevel="1">
      <c r="B78" s="55" t="s">
        <v>28</v>
      </c>
      <c r="C78" s="46" t="s">
        <v>56</v>
      </c>
      <c r="D78" s="184"/>
      <c r="E78" s="112">
        <f>'NABIDKA DOPRAVCE'!$J20*'Vypocty indexu'!F27*'Cenova nabidka NAFTA'!$F16</f>
        <v>0</v>
      </c>
      <c r="F78" s="112">
        <f>'NABIDKA DOPRAVCE'!$J20*'Vypocty indexu'!G27*'Cenova nabidka NAFTA'!$F16</f>
        <v>0</v>
      </c>
      <c r="G78" s="112">
        <f>'NABIDKA DOPRAVCE'!$J20*'Vypocty indexu'!H27*'Cenova nabidka NAFTA'!$F16</f>
        <v>0</v>
      </c>
      <c r="H78" s="112">
        <f>'NABIDKA DOPRAVCE'!$J20*'Vypocty indexu'!I27*'Cenova nabidka NAFTA'!$F16</f>
        <v>0</v>
      </c>
      <c r="I78" s="112">
        <f>'NABIDKA DOPRAVCE'!$J20*'Vypocty indexu'!J27*'Cenova nabidka NAFTA'!$F16</f>
        <v>0</v>
      </c>
      <c r="J78" s="112">
        <f>'NABIDKA DOPRAVCE'!$J20*'Vypocty indexu'!K27*'Cenova nabidka NAFTA'!$F16</f>
        <v>0</v>
      </c>
      <c r="K78" s="112">
        <f>'NABIDKA DOPRAVCE'!$J20*'Vypocty indexu'!L27*'Cenova nabidka NAFTA'!$F16</f>
        <v>0</v>
      </c>
      <c r="L78" s="112">
        <f>'NABIDKA DOPRAVCE'!$J20*'Vypocty indexu'!M27*'Cenova nabidka NAFTA'!$F16</f>
        <v>0</v>
      </c>
      <c r="M78" s="112">
        <f>'NABIDKA DOPRAVCE'!$J20*'Vypocty indexu'!N27*'Cenova nabidka NAFTA'!$F16</f>
        <v>0</v>
      </c>
      <c r="N78" s="112">
        <f>'NABIDKA DOPRAVCE'!$J20*'Vypocty indexu'!O27*'Cenova nabidka NAFTA'!$F16</f>
        <v>0</v>
      </c>
    </row>
    <row r="79" spans="2:15" outlineLevel="1">
      <c r="B79" s="55" t="s">
        <v>37</v>
      </c>
      <c r="C79" s="46" t="s">
        <v>57</v>
      </c>
      <c r="D79" s="184"/>
      <c r="E79" s="604">
        <f>IF('Beh smlouvy'!D$10="",'Vypocty NAFTA'!E$95,(1+'Beh smlouvy'!D$10)*'Vypocty NAFTA'!E$95)</f>
        <v>0</v>
      </c>
      <c r="F79" s="604">
        <f>IF('Beh smlouvy'!E$10="",'Vypocty NAFTA'!F$95,(1+'Beh smlouvy'!E$10)*'Vypocty NAFTA'!F$95)</f>
        <v>0</v>
      </c>
      <c r="G79" s="604">
        <f>IF('Beh smlouvy'!F$10="",'Vypocty NAFTA'!G$95,(1+'Beh smlouvy'!F$10)*'Vypocty NAFTA'!G$95)</f>
        <v>0</v>
      </c>
      <c r="H79" s="604">
        <f>IF('Beh smlouvy'!G$10="",'Vypocty NAFTA'!H$95,(1+'Beh smlouvy'!G$10)*'Vypocty NAFTA'!H$95)</f>
        <v>0</v>
      </c>
      <c r="I79" s="604">
        <f>IF('Beh smlouvy'!H$10="",'Vypocty NAFTA'!I$95,(1+'Beh smlouvy'!H$10)*'Vypocty NAFTA'!I$95)</f>
        <v>0</v>
      </c>
      <c r="J79" s="604">
        <f>IF('Beh smlouvy'!I$10="",'Vypocty NAFTA'!J$95,(1+'Beh smlouvy'!I$10)*'Vypocty NAFTA'!J$95)</f>
        <v>0</v>
      </c>
      <c r="K79" s="604">
        <f>IF('Beh smlouvy'!J$10="",'Vypocty NAFTA'!K$95,(1+'Beh smlouvy'!J$10)*'Vypocty NAFTA'!K$95)</f>
        <v>0</v>
      </c>
      <c r="L79" s="604">
        <f>IF('Beh smlouvy'!K$10="",'Vypocty NAFTA'!L$95,(1+'Beh smlouvy'!K$10)*'Vypocty NAFTA'!L$95)</f>
        <v>0</v>
      </c>
      <c r="M79" s="604">
        <f>IF('Beh smlouvy'!L$10="",'Vypocty NAFTA'!M$95,(1+'Beh smlouvy'!L$10)*'Vypocty NAFTA'!M$95)</f>
        <v>0</v>
      </c>
      <c r="N79" s="604">
        <f>IF('Beh smlouvy'!M$10="",'Vypocty NAFTA'!N$95,(1+'Beh smlouvy'!M$10)*'Vypocty NAFTA'!N$95)</f>
        <v>0</v>
      </c>
    </row>
    <row r="80" spans="2:15" outlineLevel="1">
      <c r="B80" s="55" t="s">
        <v>38</v>
      </c>
      <c r="C80" s="46" t="s">
        <v>58</v>
      </c>
      <c r="D80" s="184"/>
      <c r="E80" s="112">
        <f>'NABIDKA DOPRAVCE'!$J22*'Vypocty indexu'!F29*'Cenova nabidka NAFTA'!$F18</f>
        <v>0</v>
      </c>
      <c r="F80" s="112">
        <f>'NABIDKA DOPRAVCE'!$J22*'Vypocty indexu'!G29*'Cenova nabidka NAFTA'!$F18</f>
        <v>0</v>
      </c>
      <c r="G80" s="112">
        <f>'NABIDKA DOPRAVCE'!$J22*'Vypocty indexu'!H29*'Cenova nabidka NAFTA'!$F18</f>
        <v>0</v>
      </c>
      <c r="H80" s="112">
        <f>'NABIDKA DOPRAVCE'!$J22*'Vypocty indexu'!I29*'Cenova nabidka NAFTA'!$F18</f>
        <v>0</v>
      </c>
      <c r="I80" s="112">
        <f>'NABIDKA DOPRAVCE'!$J22*'Vypocty indexu'!J29*'Cenova nabidka NAFTA'!$F18</f>
        <v>0</v>
      </c>
      <c r="J80" s="112">
        <f>'NABIDKA DOPRAVCE'!$J22*'Vypocty indexu'!K29*'Cenova nabidka NAFTA'!$F18</f>
        <v>0</v>
      </c>
      <c r="K80" s="112">
        <f>'NABIDKA DOPRAVCE'!$J22*'Vypocty indexu'!L29*'Cenova nabidka NAFTA'!$F18</f>
        <v>0</v>
      </c>
      <c r="L80" s="112">
        <f>'NABIDKA DOPRAVCE'!$J22*'Vypocty indexu'!M29*'Cenova nabidka NAFTA'!$F18</f>
        <v>0</v>
      </c>
      <c r="M80" s="112">
        <f>'NABIDKA DOPRAVCE'!$J22*'Vypocty indexu'!N29*'Cenova nabidka NAFTA'!$F18</f>
        <v>0</v>
      </c>
      <c r="N80" s="112">
        <f>'NABIDKA DOPRAVCE'!$J22*'Vypocty indexu'!O29*'Cenova nabidka NAFTA'!$F18</f>
        <v>0</v>
      </c>
    </row>
    <row r="81" spans="1:15" outlineLevel="1">
      <c r="B81" s="55">
        <v>18</v>
      </c>
      <c r="C81" s="46" t="s">
        <v>10</v>
      </c>
      <c r="D81" s="184"/>
      <c r="E81" s="112">
        <f>'NABIDKA DOPRAVCE'!$J23*'Vypocty indexu'!F30*'Cenova nabidka NAFTA'!$F19</f>
        <v>0</v>
      </c>
      <c r="F81" s="112">
        <f>'NABIDKA DOPRAVCE'!$J23*'Vypocty indexu'!G30*'Cenova nabidka NAFTA'!$F19</f>
        <v>0</v>
      </c>
      <c r="G81" s="112">
        <f>'NABIDKA DOPRAVCE'!$J23*'Vypocty indexu'!H30*'Cenova nabidka NAFTA'!$F19</f>
        <v>0</v>
      </c>
      <c r="H81" s="112">
        <f>'NABIDKA DOPRAVCE'!$J23*'Vypocty indexu'!I30*'Cenova nabidka NAFTA'!$F19</f>
        <v>0</v>
      </c>
      <c r="I81" s="112">
        <f>'NABIDKA DOPRAVCE'!$J23*'Vypocty indexu'!J30*'Cenova nabidka NAFTA'!$F19</f>
        <v>0</v>
      </c>
      <c r="J81" s="112">
        <f>'NABIDKA DOPRAVCE'!$J23*'Vypocty indexu'!K30*'Cenova nabidka NAFTA'!$F19</f>
        <v>0</v>
      </c>
      <c r="K81" s="112">
        <f>'NABIDKA DOPRAVCE'!$J23*'Vypocty indexu'!L30*'Cenova nabidka NAFTA'!$F19</f>
        <v>0</v>
      </c>
      <c r="L81" s="112">
        <f>'NABIDKA DOPRAVCE'!$J23*'Vypocty indexu'!M30*'Cenova nabidka NAFTA'!$F19</f>
        <v>0</v>
      </c>
      <c r="M81" s="112">
        <f>'NABIDKA DOPRAVCE'!$J23*'Vypocty indexu'!N30*'Cenova nabidka NAFTA'!$F19</f>
        <v>0</v>
      </c>
      <c r="N81" s="112">
        <f>'NABIDKA DOPRAVCE'!$J23*'Vypocty indexu'!O30*'Cenova nabidka NAFTA'!$F19</f>
        <v>0</v>
      </c>
    </row>
    <row r="82" spans="1:15" outlineLevel="1">
      <c r="B82" s="55">
        <v>19</v>
      </c>
      <c r="C82" s="46" t="s">
        <v>11</v>
      </c>
      <c r="D82" s="184"/>
      <c r="E82" s="112">
        <f>'NABIDKA DOPRAVCE'!$J24*'Vypocty indexu'!F31*'Cenova nabidka NAFTA'!$F20</f>
        <v>0</v>
      </c>
      <c r="F82" s="112">
        <f>'NABIDKA DOPRAVCE'!$J24*'Vypocty indexu'!G31*'Cenova nabidka NAFTA'!$F20</f>
        <v>0</v>
      </c>
      <c r="G82" s="112">
        <f>'NABIDKA DOPRAVCE'!$J24*'Vypocty indexu'!H31*'Cenova nabidka NAFTA'!$F20</f>
        <v>0</v>
      </c>
      <c r="H82" s="112">
        <f>'NABIDKA DOPRAVCE'!$J24*'Vypocty indexu'!I31*'Cenova nabidka NAFTA'!$F20</f>
        <v>0</v>
      </c>
      <c r="I82" s="112">
        <f>'NABIDKA DOPRAVCE'!$J24*'Vypocty indexu'!J31*'Cenova nabidka NAFTA'!$F20</f>
        <v>0</v>
      </c>
      <c r="J82" s="112">
        <f>'NABIDKA DOPRAVCE'!$J24*'Vypocty indexu'!K31*'Cenova nabidka NAFTA'!$F20</f>
        <v>0</v>
      </c>
      <c r="K82" s="112">
        <f>'NABIDKA DOPRAVCE'!$J24*'Vypocty indexu'!L31*'Cenova nabidka NAFTA'!$F20</f>
        <v>0</v>
      </c>
      <c r="L82" s="112">
        <f>'NABIDKA DOPRAVCE'!$J24*'Vypocty indexu'!M31*'Cenova nabidka NAFTA'!$F20</f>
        <v>0</v>
      </c>
      <c r="M82" s="112">
        <f>'NABIDKA DOPRAVCE'!$J24*'Vypocty indexu'!N31*'Cenova nabidka NAFTA'!$F20</f>
        <v>0</v>
      </c>
      <c r="N82" s="112">
        <f>'NABIDKA DOPRAVCE'!$J24*'Vypocty indexu'!O31*'Cenova nabidka NAFTA'!$F20</f>
        <v>0</v>
      </c>
    </row>
    <row r="83" spans="1:15" outlineLevel="1">
      <c r="B83" s="55">
        <v>20</v>
      </c>
      <c r="C83" s="46" t="s">
        <v>12</v>
      </c>
      <c r="D83" s="184"/>
      <c r="E83" s="112">
        <f>'NABIDKA DOPRAVCE'!$J25*'Vypocty indexu'!F32*'Cenova nabidka NAFTA'!$F21</f>
        <v>0</v>
      </c>
      <c r="F83" s="112">
        <f>'NABIDKA DOPRAVCE'!$J25*'Vypocty indexu'!G32*'Cenova nabidka NAFTA'!$F21</f>
        <v>0</v>
      </c>
      <c r="G83" s="112">
        <f>'NABIDKA DOPRAVCE'!$J25*'Vypocty indexu'!H32*'Cenova nabidka NAFTA'!$F21</f>
        <v>0</v>
      </c>
      <c r="H83" s="112">
        <f>'NABIDKA DOPRAVCE'!$J25*'Vypocty indexu'!I32*'Cenova nabidka NAFTA'!$F21</f>
        <v>0</v>
      </c>
      <c r="I83" s="112">
        <f>'NABIDKA DOPRAVCE'!$J25*'Vypocty indexu'!J32*'Cenova nabidka NAFTA'!$F21</f>
        <v>0</v>
      </c>
      <c r="J83" s="112">
        <f>'NABIDKA DOPRAVCE'!$J25*'Vypocty indexu'!K32*'Cenova nabidka NAFTA'!$F21</f>
        <v>0</v>
      </c>
      <c r="K83" s="112">
        <f>'NABIDKA DOPRAVCE'!$J25*'Vypocty indexu'!L32*'Cenova nabidka NAFTA'!$F21</f>
        <v>0</v>
      </c>
      <c r="L83" s="112">
        <f>'NABIDKA DOPRAVCE'!$J25*'Vypocty indexu'!M32*'Cenova nabidka NAFTA'!$F21</f>
        <v>0</v>
      </c>
      <c r="M83" s="112">
        <f>'NABIDKA DOPRAVCE'!$J25*'Vypocty indexu'!N32*'Cenova nabidka NAFTA'!$F21</f>
        <v>0</v>
      </c>
      <c r="N83" s="112">
        <f>'NABIDKA DOPRAVCE'!$J25*'Vypocty indexu'!O32*'Cenova nabidka NAFTA'!$F21</f>
        <v>0</v>
      </c>
    </row>
    <row r="84" spans="1:15" outlineLevel="1">
      <c r="B84" s="55">
        <v>21</v>
      </c>
      <c r="C84" s="46" t="s">
        <v>13</v>
      </c>
      <c r="D84" s="184"/>
      <c r="E84" s="112">
        <f>'NABIDKA DOPRAVCE'!$J26*'Vypocty indexu'!F33*'Cenova nabidka NAFTA'!$F22</f>
        <v>0</v>
      </c>
      <c r="F84" s="112">
        <f>'NABIDKA DOPRAVCE'!$J26*'Vypocty indexu'!G33*'Cenova nabidka NAFTA'!$F22</f>
        <v>0</v>
      </c>
      <c r="G84" s="112">
        <f>'NABIDKA DOPRAVCE'!$J26*'Vypocty indexu'!H33*'Cenova nabidka NAFTA'!$F22</f>
        <v>0</v>
      </c>
      <c r="H84" s="112">
        <f>'NABIDKA DOPRAVCE'!$J26*'Vypocty indexu'!I33*'Cenova nabidka NAFTA'!$F22</f>
        <v>0</v>
      </c>
      <c r="I84" s="112">
        <f>'NABIDKA DOPRAVCE'!$J26*'Vypocty indexu'!J33*'Cenova nabidka NAFTA'!$F22</f>
        <v>0</v>
      </c>
      <c r="J84" s="112">
        <f>'NABIDKA DOPRAVCE'!$J26*'Vypocty indexu'!K33*'Cenova nabidka NAFTA'!$F22</f>
        <v>0</v>
      </c>
      <c r="K84" s="112">
        <f>'NABIDKA DOPRAVCE'!$J26*'Vypocty indexu'!L33*'Cenova nabidka NAFTA'!$F22</f>
        <v>0</v>
      </c>
      <c r="L84" s="112">
        <f>'NABIDKA DOPRAVCE'!$J26*'Vypocty indexu'!M33*'Cenova nabidka NAFTA'!$F22</f>
        <v>0</v>
      </c>
      <c r="M84" s="112">
        <f>'NABIDKA DOPRAVCE'!$J26*'Vypocty indexu'!N33*'Cenova nabidka NAFTA'!$F22</f>
        <v>0</v>
      </c>
      <c r="N84" s="112">
        <f>'NABIDKA DOPRAVCE'!$J26*'Vypocty indexu'!O33*'Cenova nabidka NAFTA'!$F22</f>
        <v>0</v>
      </c>
    </row>
    <row r="85" spans="1:15" outlineLevel="1">
      <c r="B85" s="55">
        <v>22</v>
      </c>
      <c r="C85" s="46" t="s">
        <v>14</v>
      </c>
      <c r="D85" s="184"/>
      <c r="E85" s="112">
        <f>'NABIDKA DOPRAVCE'!$J27*'Vypocty indexu'!F34*'Cenova nabidka NAFTA'!$F23</f>
        <v>0</v>
      </c>
      <c r="F85" s="112">
        <f>'NABIDKA DOPRAVCE'!$J27*'Vypocty indexu'!G34*'Cenova nabidka NAFTA'!$F23</f>
        <v>0</v>
      </c>
      <c r="G85" s="112">
        <f>'NABIDKA DOPRAVCE'!$J27*'Vypocty indexu'!H34*'Cenova nabidka NAFTA'!$F23</f>
        <v>0</v>
      </c>
      <c r="H85" s="112">
        <f>'NABIDKA DOPRAVCE'!$J27*'Vypocty indexu'!I34*'Cenova nabidka NAFTA'!$F23</f>
        <v>0</v>
      </c>
      <c r="I85" s="112">
        <f>'NABIDKA DOPRAVCE'!$J27*'Vypocty indexu'!J34*'Cenova nabidka NAFTA'!$F23</f>
        <v>0</v>
      </c>
      <c r="J85" s="112">
        <f>'NABIDKA DOPRAVCE'!$J27*'Vypocty indexu'!K34*'Cenova nabidka NAFTA'!$F23</f>
        <v>0</v>
      </c>
      <c r="K85" s="112">
        <f>'NABIDKA DOPRAVCE'!$J27*'Vypocty indexu'!L34*'Cenova nabidka NAFTA'!$F23</f>
        <v>0</v>
      </c>
      <c r="L85" s="112">
        <f>'NABIDKA DOPRAVCE'!$J27*'Vypocty indexu'!M34*'Cenova nabidka NAFTA'!$F23</f>
        <v>0</v>
      </c>
      <c r="M85" s="112">
        <f>'NABIDKA DOPRAVCE'!$J27*'Vypocty indexu'!N34*'Cenova nabidka NAFTA'!$F23</f>
        <v>0</v>
      </c>
      <c r="N85" s="112">
        <f>'NABIDKA DOPRAVCE'!$J27*'Vypocty indexu'!O34*'Cenova nabidka NAFTA'!$F23</f>
        <v>0</v>
      </c>
    </row>
    <row r="86" spans="1:15" outlineLevel="1">
      <c r="B86" s="55">
        <v>23</v>
      </c>
      <c r="C86" s="46" t="s">
        <v>15</v>
      </c>
      <c r="D86" s="184"/>
      <c r="E86" s="112">
        <f>'NABIDKA DOPRAVCE'!$J28*'Vypocty indexu'!F35*'Cenova nabidka NAFTA'!$F24</f>
        <v>0</v>
      </c>
      <c r="F86" s="112">
        <f>'NABIDKA DOPRAVCE'!$J28*'Vypocty indexu'!G35*'Cenova nabidka NAFTA'!$F24</f>
        <v>0</v>
      </c>
      <c r="G86" s="112">
        <f>'NABIDKA DOPRAVCE'!$J28*'Vypocty indexu'!H35*'Cenova nabidka NAFTA'!$F24</f>
        <v>0</v>
      </c>
      <c r="H86" s="112">
        <f>'NABIDKA DOPRAVCE'!$J28*'Vypocty indexu'!I35*'Cenova nabidka NAFTA'!$F24</f>
        <v>0</v>
      </c>
      <c r="I86" s="112">
        <f>'NABIDKA DOPRAVCE'!$J28*'Vypocty indexu'!J35*'Cenova nabidka NAFTA'!$F24</f>
        <v>0</v>
      </c>
      <c r="J86" s="112">
        <f>'NABIDKA DOPRAVCE'!$J28*'Vypocty indexu'!K35*'Cenova nabidka NAFTA'!$F24</f>
        <v>0</v>
      </c>
      <c r="K86" s="112">
        <f>'NABIDKA DOPRAVCE'!$J28*'Vypocty indexu'!L35*'Cenova nabidka NAFTA'!$F24</f>
        <v>0</v>
      </c>
      <c r="L86" s="112">
        <f>'NABIDKA DOPRAVCE'!$J28*'Vypocty indexu'!M35*'Cenova nabidka NAFTA'!$F24</f>
        <v>0</v>
      </c>
      <c r="M86" s="112">
        <f>'NABIDKA DOPRAVCE'!$J28*'Vypocty indexu'!N35*'Cenova nabidka NAFTA'!$F24</f>
        <v>0</v>
      </c>
      <c r="N86" s="112">
        <f>'NABIDKA DOPRAVCE'!$J28*'Vypocty indexu'!O35*'Cenova nabidka NAFTA'!$F24</f>
        <v>0</v>
      </c>
    </row>
    <row r="87" spans="1:15" outlineLevel="1">
      <c r="B87" s="55">
        <v>24</v>
      </c>
      <c r="C87" s="46" t="s">
        <v>16</v>
      </c>
      <c r="D87" s="184"/>
      <c r="E87" s="112">
        <f>'NABIDKA DOPRAVCE'!$J29*'Vypocty indexu'!F36*'Cenova nabidka NAFTA'!$F25</f>
        <v>0</v>
      </c>
      <c r="F87" s="112">
        <f>'NABIDKA DOPRAVCE'!$J29*'Vypocty indexu'!G36*'Cenova nabidka NAFTA'!$F25</f>
        <v>0</v>
      </c>
      <c r="G87" s="112">
        <f>'NABIDKA DOPRAVCE'!$J29*'Vypocty indexu'!H36*'Cenova nabidka NAFTA'!$F25</f>
        <v>0</v>
      </c>
      <c r="H87" s="112">
        <f>'NABIDKA DOPRAVCE'!$J29*'Vypocty indexu'!I36*'Cenova nabidka NAFTA'!$F25</f>
        <v>0</v>
      </c>
      <c r="I87" s="112">
        <f>'NABIDKA DOPRAVCE'!$J29*'Vypocty indexu'!J36*'Cenova nabidka NAFTA'!$F25</f>
        <v>0</v>
      </c>
      <c r="J87" s="112">
        <f>'NABIDKA DOPRAVCE'!$J29*'Vypocty indexu'!K36*'Cenova nabidka NAFTA'!$F25</f>
        <v>0</v>
      </c>
      <c r="K87" s="112">
        <f>'NABIDKA DOPRAVCE'!$J29*'Vypocty indexu'!L36*'Cenova nabidka NAFTA'!$F25</f>
        <v>0</v>
      </c>
      <c r="L87" s="112">
        <f>'NABIDKA DOPRAVCE'!$J29*'Vypocty indexu'!M36*'Cenova nabidka NAFTA'!$F25</f>
        <v>0</v>
      </c>
      <c r="M87" s="112">
        <f>'NABIDKA DOPRAVCE'!$J29*'Vypocty indexu'!N36*'Cenova nabidka NAFTA'!$F25</f>
        <v>0</v>
      </c>
      <c r="N87" s="112">
        <f>'NABIDKA DOPRAVCE'!$J29*'Vypocty indexu'!O36*'Cenova nabidka NAFTA'!$F25</f>
        <v>0</v>
      </c>
    </row>
    <row r="88" spans="1:15" outlineLevel="1">
      <c r="B88" s="55">
        <v>25</v>
      </c>
      <c r="C88" s="46" t="s">
        <v>17</v>
      </c>
      <c r="D88" s="184"/>
      <c r="E88" s="112">
        <f>'NABIDKA DOPRAVCE'!$J30*'Vypocty indexu'!F37*'Cenova nabidka NAFTA'!$F26</f>
        <v>0</v>
      </c>
      <c r="F88" s="112">
        <f>'NABIDKA DOPRAVCE'!$J30*'Vypocty indexu'!G37*'Cenova nabidka NAFTA'!$F26</f>
        <v>0</v>
      </c>
      <c r="G88" s="112">
        <f>'NABIDKA DOPRAVCE'!$J30*'Vypocty indexu'!H37*'Cenova nabidka NAFTA'!$F26</f>
        <v>0</v>
      </c>
      <c r="H88" s="112">
        <f>'NABIDKA DOPRAVCE'!$J30*'Vypocty indexu'!I37*'Cenova nabidka NAFTA'!$F26</f>
        <v>0</v>
      </c>
      <c r="I88" s="112">
        <f>'NABIDKA DOPRAVCE'!$J30*'Vypocty indexu'!J37*'Cenova nabidka NAFTA'!$F26</f>
        <v>0</v>
      </c>
      <c r="J88" s="112">
        <f>'NABIDKA DOPRAVCE'!$J30*'Vypocty indexu'!K37*'Cenova nabidka NAFTA'!$F26</f>
        <v>0</v>
      </c>
      <c r="K88" s="112">
        <f>'NABIDKA DOPRAVCE'!$J30*'Vypocty indexu'!L37*'Cenova nabidka NAFTA'!$F26</f>
        <v>0</v>
      </c>
      <c r="L88" s="112">
        <f>'NABIDKA DOPRAVCE'!$J30*'Vypocty indexu'!M37*'Cenova nabidka NAFTA'!$F26</f>
        <v>0</v>
      </c>
      <c r="M88" s="112">
        <f>'NABIDKA DOPRAVCE'!$J30*'Vypocty indexu'!N37*'Cenova nabidka NAFTA'!$F26</f>
        <v>0</v>
      </c>
      <c r="N88" s="112">
        <f>'NABIDKA DOPRAVCE'!$J30*'Vypocty indexu'!O37*'Cenova nabidka NAFTA'!$F26</f>
        <v>0</v>
      </c>
    </row>
    <row r="89" spans="1:15" outlineLevel="1">
      <c r="B89" s="66"/>
      <c r="C89" s="46"/>
      <c r="D89" s="184"/>
      <c r="E89" s="112"/>
      <c r="F89" s="112"/>
      <c r="G89" s="112"/>
      <c r="H89" s="112"/>
      <c r="I89" s="112"/>
      <c r="J89" s="112"/>
      <c r="K89" s="112"/>
      <c r="L89" s="112"/>
      <c r="M89" s="112"/>
      <c r="N89" s="112"/>
    </row>
    <row r="90" spans="1:15" outlineLevel="1">
      <c r="B90" s="55">
        <v>97</v>
      </c>
      <c r="C90" s="46" t="s">
        <v>78</v>
      </c>
      <c r="D90" s="184"/>
      <c r="E90" s="112">
        <f>'NABIDKA DOPRAVCE'!$J32*'Vypocty indexu'!F39*'Cenova nabidka NAFTA'!$F28</f>
        <v>0</v>
      </c>
      <c r="F90" s="112">
        <f>'NABIDKA DOPRAVCE'!$J32*'Vypocty indexu'!G39*'Cenova nabidka NAFTA'!$F28</f>
        <v>0</v>
      </c>
      <c r="G90" s="112">
        <f>'NABIDKA DOPRAVCE'!$J32*'Vypocty indexu'!H39*'Cenova nabidka NAFTA'!$F28</f>
        <v>0</v>
      </c>
      <c r="H90" s="112">
        <f>'NABIDKA DOPRAVCE'!$J32*'Vypocty indexu'!I39*'Cenova nabidka NAFTA'!$F28</f>
        <v>0</v>
      </c>
      <c r="I90" s="112">
        <f>'NABIDKA DOPRAVCE'!$J32*'Vypocty indexu'!J39*'Cenova nabidka NAFTA'!$F28</f>
        <v>0</v>
      </c>
      <c r="J90" s="112">
        <f>'NABIDKA DOPRAVCE'!$J32*'Vypocty indexu'!K39*'Cenova nabidka NAFTA'!$F28</f>
        <v>0</v>
      </c>
      <c r="K90" s="112">
        <f>'NABIDKA DOPRAVCE'!$J32*'Vypocty indexu'!L39*'Cenova nabidka NAFTA'!$F28</f>
        <v>0</v>
      </c>
      <c r="L90" s="112">
        <f>'NABIDKA DOPRAVCE'!$J32*'Vypocty indexu'!M39*'Cenova nabidka NAFTA'!$F28</f>
        <v>0</v>
      </c>
      <c r="M90" s="112">
        <f>'NABIDKA DOPRAVCE'!$J32*'Vypocty indexu'!N39*'Cenova nabidka NAFTA'!$F28</f>
        <v>0</v>
      </c>
      <c r="N90" s="112">
        <f>'NABIDKA DOPRAVCE'!$J32*'Vypocty indexu'!O39*'Cenova nabidka NAFTA'!$F28</f>
        <v>0</v>
      </c>
    </row>
    <row r="91" spans="1:15" outlineLevel="1">
      <c r="B91" s="55">
        <v>98</v>
      </c>
      <c r="C91" s="46" t="s">
        <v>41</v>
      </c>
      <c r="D91" s="184"/>
      <c r="E91" s="112">
        <f>'NABIDKA DOPRAVCE'!$J33*'Vypocty indexu'!F40*'Cenova nabidka NAFTA'!$F29</f>
        <v>0</v>
      </c>
      <c r="F91" s="112">
        <f>'NABIDKA DOPRAVCE'!$J33*'Vypocty indexu'!G40*'Cenova nabidka NAFTA'!$F29</f>
        <v>0</v>
      </c>
      <c r="G91" s="112">
        <f>'NABIDKA DOPRAVCE'!$J33*'Vypocty indexu'!H40*'Cenova nabidka NAFTA'!$F29</f>
        <v>0</v>
      </c>
      <c r="H91" s="112">
        <f>'NABIDKA DOPRAVCE'!$J33*'Vypocty indexu'!I40*'Cenova nabidka NAFTA'!$F29</f>
        <v>0</v>
      </c>
      <c r="I91" s="112">
        <f>'NABIDKA DOPRAVCE'!$J33*'Vypocty indexu'!J40*'Cenova nabidka NAFTA'!$F29</f>
        <v>0</v>
      </c>
      <c r="J91" s="112">
        <f>'NABIDKA DOPRAVCE'!$J33*'Vypocty indexu'!K40*'Cenova nabidka NAFTA'!$F29</f>
        <v>0</v>
      </c>
      <c r="K91" s="112">
        <f>'NABIDKA DOPRAVCE'!$J33*'Vypocty indexu'!L40*'Cenova nabidka NAFTA'!$F29</f>
        <v>0</v>
      </c>
      <c r="L91" s="112">
        <f>'NABIDKA DOPRAVCE'!$J33*'Vypocty indexu'!M40*'Cenova nabidka NAFTA'!$F29</f>
        <v>0</v>
      </c>
      <c r="M91" s="112">
        <f>'NABIDKA DOPRAVCE'!$J33*'Vypocty indexu'!N40*'Cenova nabidka NAFTA'!$F29</f>
        <v>0</v>
      </c>
      <c r="N91" s="112">
        <f>'NABIDKA DOPRAVCE'!$J33*'Vypocty indexu'!O40*'Cenova nabidka NAFTA'!$F29</f>
        <v>0</v>
      </c>
    </row>
    <row r="92" spans="1:15">
      <c r="B92" s="55"/>
      <c r="C92" s="62" t="s">
        <v>100</v>
      </c>
      <c r="D92" s="27"/>
      <c r="E92" s="113">
        <f t="shared" ref="E92:N92" si="3">ROUND(SUM(E69:E91),2)</f>
        <v>0</v>
      </c>
      <c r="F92" s="113">
        <f t="shared" si="3"/>
        <v>0</v>
      </c>
      <c r="G92" s="113">
        <f t="shared" si="3"/>
        <v>0</v>
      </c>
      <c r="H92" s="113">
        <f t="shared" si="3"/>
        <v>0</v>
      </c>
      <c r="I92" s="113">
        <f t="shared" si="3"/>
        <v>0</v>
      </c>
      <c r="J92" s="113">
        <f t="shared" si="3"/>
        <v>0</v>
      </c>
      <c r="K92" s="113">
        <f t="shared" si="3"/>
        <v>0</v>
      </c>
      <c r="L92" s="113">
        <f t="shared" si="3"/>
        <v>0</v>
      </c>
      <c r="M92" s="113">
        <f t="shared" si="3"/>
        <v>0</v>
      </c>
      <c r="N92" s="113">
        <f t="shared" si="3"/>
        <v>0</v>
      </c>
    </row>
    <row r="93" spans="1:15" s="53" customFormat="1" ht="12.75" customHeight="1">
      <c r="E93" s="111"/>
      <c r="F93" s="111"/>
      <c r="G93" s="111"/>
      <c r="H93" s="111"/>
      <c r="I93" s="111"/>
      <c r="J93" s="111"/>
      <c r="K93" s="111"/>
      <c r="L93" s="111"/>
      <c r="M93" s="111"/>
      <c r="N93" s="111"/>
      <c r="O93" s="110"/>
    </row>
    <row r="94" spans="1:15" s="8" customFormat="1" ht="12.75" customHeight="1">
      <c r="A94" s="9"/>
      <c r="B94" s="538" t="s">
        <v>27</v>
      </c>
      <c r="C94" s="539" t="s">
        <v>55</v>
      </c>
      <c r="D94" s="540"/>
      <c r="E94" s="542">
        <f>'NABIDKA DOPRAVCE'!$J19*'Vypocty indexu'!F26*'Cenova nabidka NAFTA'!$F15</f>
        <v>0</v>
      </c>
      <c r="F94" s="542">
        <f>'NABIDKA DOPRAVCE'!$J19*'Vypocty indexu'!G26*'Cenova nabidka NAFTA'!$F15</f>
        <v>0</v>
      </c>
      <c r="G94" s="542">
        <f>'NABIDKA DOPRAVCE'!$J19*'Vypocty indexu'!H26*'Cenova nabidka NAFTA'!$F15</f>
        <v>0</v>
      </c>
      <c r="H94" s="542">
        <f>'NABIDKA DOPRAVCE'!$J19*'Vypocty indexu'!I26*'Cenova nabidka NAFTA'!$F15</f>
        <v>0</v>
      </c>
      <c r="I94" s="542">
        <f>'NABIDKA DOPRAVCE'!$J19*'Vypocty indexu'!J26*'Cenova nabidka NAFTA'!$F15</f>
        <v>0</v>
      </c>
      <c r="J94" s="542">
        <f>'NABIDKA DOPRAVCE'!$J19*'Vypocty indexu'!K26*'Cenova nabidka NAFTA'!$F15</f>
        <v>0</v>
      </c>
      <c r="K94" s="542">
        <f>'NABIDKA DOPRAVCE'!$J19*'Vypocty indexu'!L26*'Cenova nabidka NAFTA'!$F15</f>
        <v>0</v>
      </c>
      <c r="L94" s="542">
        <f>'NABIDKA DOPRAVCE'!$J19*'Vypocty indexu'!M26*'Cenova nabidka NAFTA'!$F15</f>
        <v>0</v>
      </c>
      <c r="M94" s="542">
        <f>'NABIDKA DOPRAVCE'!$J19*'Vypocty indexu'!N26*'Cenova nabidka NAFTA'!$F15</f>
        <v>0</v>
      </c>
      <c r="N94" s="542">
        <f>'NABIDKA DOPRAVCE'!$J19*'Vypocty indexu'!O26*'Cenova nabidka NAFTA'!$F15</f>
        <v>0</v>
      </c>
      <c r="O94" s="49"/>
    </row>
    <row r="95" spans="1:15" s="8" customFormat="1" ht="12.75" customHeight="1">
      <c r="A95" s="9"/>
      <c r="B95" s="538" t="s">
        <v>37</v>
      </c>
      <c r="C95" s="539" t="s">
        <v>57</v>
      </c>
      <c r="D95" s="540"/>
      <c r="E95" s="542">
        <f>'NABIDKA DOPRAVCE'!$J21*'Vypocty indexu'!F28*'Cenova nabidka NAFTA'!$F17</f>
        <v>0</v>
      </c>
      <c r="F95" s="542">
        <f>'NABIDKA DOPRAVCE'!$J21*'Vypocty indexu'!G28*'Cenova nabidka NAFTA'!$F17</f>
        <v>0</v>
      </c>
      <c r="G95" s="542">
        <f>'NABIDKA DOPRAVCE'!$J21*'Vypocty indexu'!H28*'Cenova nabidka NAFTA'!$F17</f>
        <v>0</v>
      </c>
      <c r="H95" s="542">
        <f>'NABIDKA DOPRAVCE'!$J21*'Vypocty indexu'!I28*'Cenova nabidka NAFTA'!$F17</f>
        <v>0</v>
      </c>
      <c r="I95" s="542">
        <f>'NABIDKA DOPRAVCE'!$J21*'Vypocty indexu'!J28*'Cenova nabidka NAFTA'!$F17</f>
        <v>0</v>
      </c>
      <c r="J95" s="542">
        <f>'NABIDKA DOPRAVCE'!$J21*'Vypocty indexu'!K28*'Cenova nabidka NAFTA'!$F17</f>
        <v>0</v>
      </c>
      <c r="K95" s="542">
        <f>'NABIDKA DOPRAVCE'!$J21*'Vypocty indexu'!L28*'Cenova nabidka NAFTA'!$F17</f>
        <v>0</v>
      </c>
      <c r="L95" s="542">
        <f>'NABIDKA DOPRAVCE'!$J21*'Vypocty indexu'!M28*'Cenova nabidka NAFTA'!$F17</f>
        <v>0</v>
      </c>
      <c r="M95" s="542">
        <f>'NABIDKA DOPRAVCE'!$J21*'Vypocty indexu'!N28*'Cenova nabidka NAFTA'!$F17</f>
        <v>0</v>
      </c>
      <c r="N95" s="542">
        <f>'NABIDKA DOPRAVCE'!$J21*'Vypocty indexu'!O28*'Cenova nabidka NAFTA'!$F17</f>
        <v>0</v>
      </c>
      <c r="O95" s="49"/>
    </row>
    <row r="96" spans="1:15" s="8" customFormat="1" ht="12.75" customHeight="1">
      <c r="A96" s="9"/>
      <c r="B96" s="9"/>
      <c r="C96" s="9"/>
      <c r="D96" s="9"/>
      <c r="E96" s="9"/>
      <c r="F96" s="9"/>
      <c r="G96" s="9"/>
      <c r="H96" s="9"/>
      <c r="I96" s="9"/>
      <c r="J96" s="9"/>
      <c r="K96" s="9"/>
      <c r="L96" s="9"/>
      <c r="M96" s="9"/>
      <c r="N96" s="9"/>
      <c r="O96" s="49"/>
    </row>
    <row r="97" spans="1:15" s="8" customFormat="1" ht="12.75" hidden="1" customHeight="1">
      <c r="A97" s="9"/>
      <c r="B97" s="9"/>
      <c r="C97" s="9"/>
      <c r="D97" s="9"/>
      <c r="E97" s="9"/>
      <c r="F97" s="9"/>
      <c r="G97" s="9"/>
      <c r="H97" s="9"/>
      <c r="I97" s="9"/>
      <c r="J97" s="9"/>
      <c r="K97" s="9"/>
      <c r="L97" s="9"/>
      <c r="M97" s="9"/>
      <c r="N97" s="9"/>
      <c r="O97" s="49"/>
    </row>
    <row r="98" spans="1:15" s="8" customFormat="1" ht="12.75" hidden="1" customHeight="1">
      <c r="A98" s="9"/>
      <c r="B98" s="9"/>
      <c r="C98" s="9"/>
      <c r="D98" s="9"/>
      <c r="E98" s="9"/>
      <c r="F98" s="9"/>
      <c r="G98" s="9"/>
      <c r="H98" s="9"/>
      <c r="I98" s="9"/>
      <c r="J98" s="9"/>
      <c r="K98" s="9"/>
      <c r="L98" s="9"/>
      <c r="M98" s="9"/>
      <c r="N98" s="9"/>
      <c r="O98" s="49"/>
    </row>
    <row r="99" spans="1:15" s="8" customFormat="1" ht="12.75" hidden="1" customHeight="1">
      <c r="A99" s="9"/>
      <c r="B99" s="9"/>
      <c r="C99" s="9"/>
      <c r="D99" s="9"/>
      <c r="E99" s="9"/>
      <c r="F99" s="9"/>
      <c r="G99" s="9"/>
      <c r="H99" s="9"/>
      <c r="I99" s="9"/>
      <c r="J99" s="9"/>
      <c r="K99" s="9"/>
      <c r="L99" s="9"/>
      <c r="M99" s="9"/>
      <c r="N99" s="9"/>
      <c r="O99" s="49"/>
    </row>
    <row r="100" spans="1:15" s="8" customFormat="1" ht="12.75" hidden="1" customHeight="1">
      <c r="A100" s="9"/>
      <c r="B100" s="9"/>
      <c r="C100" s="9"/>
      <c r="D100" s="9"/>
      <c r="E100" s="9"/>
      <c r="F100" s="9"/>
      <c r="G100" s="9"/>
      <c r="H100" s="9"/>
      <c r="I100" s="9"/>
      <c r="J100" s="9"/>
      <c r="K100" s="9"/>
      <c r="L100" s="9"/>
      <c r="M100" s="9"/>
      <c r="N100" s="9"/>
      <c r="O100" s="49"/>
    </row>
    <row r="101" spans="1:15" s="8" customFormat="1" ht="12.75" hidden="1" customHeight="1">
      <c r="A101" s="9"/>
      <c r="B101" s="9"/>
      <c r="C101" s="9"/>
      <c r="D101" s="9"/>
      <c r="E101" s="9"/>
      <c r="F101" s="9"/>
      <c r="G101" s="9"/>
      <c r="H101" s="9"/>
      <c r="I101" s="9"/>
      <c r="J101" s="9"/>
      <c r="K101" s="9"/>
      <c r="L101" s="9"/>
      <c r="M101" s="9"/>
      <c r="N101" s="9"/>
      <c r="O101" s="49"/>
    </row>
    <row r="102" spans="1:15" s="8" customFormat="1" ht="12.75" hidden="1" customHeight="1">
      <c r="A102" s="9"/>
      <c r="B102" s="9"/>
      <c r="C102" s="9"/>
      <c r="D102" s="9"/>
      <c r="E102" s="9"/>
      <c r="F102" s="9"/>
      <c r="G102" s="9"/>
      <c r="H102" s="9"/>
      <c r="I102" s="9"/>
      <c r="J102" s="9"/>
      <c r="K102" s="9"/>
      <c r="L102" s="9"/>
      <c r="M102" s="9"/>
      <c r="N102" s="9"/>
      <c r="O102" s="49"/>
    </row>
    <row r="103" spans="1:15" s="8" customFormat="1" ht="12.75" hidden="1" customHeight="1">
      <c r="A103" s="9"/>
      <c r="B103" s="9"/>
      <c r="C103" s="9"/>
      <c r="D103" s="9"/>
      <c r="E103" s="9"/>
      <c r="F103" s="9"/>
      <c r="G103" s="9"/>
      <c r="H103" s="9"/>
      <c r="I103" s="9"/>
      <c r="J103" s="9"/>
      <c r="K103" s="9"/>
      <c r="L103" s="9"/>
      <c r="M103" s="9"/>
      <c r="N103" s="9"/>
      <c r="O103" s="49"/>
    </row>
    <row r="104" spans="1:15" s="8" customFormat="1" ht="12.75" hidden="1" customHeight="1">
      <c r="A104" s="9"/>
      <c r="B104" s="9"/>
      <c r="C104" s="9"/>
      <c r="D104" s="9"/>
      <c r="E104" s="9"/>
      <c r="F104" s="9"/>
      <c r="G104" s="9"/>
      <c r="H104" s="9"/>
      <c r="I104" s="9"/>
      <c r="J104" s="9"/>
      <c r="K104" s="9"/>
      <c r="L104" s="9"/>
      <c r="M104" s="9"/>
      <c r="N104" s="9"/>
      <c r="O104" s="49"/>
    </row>
    <row r="105" spans="1:15" s="8" customFormat="1" ht="12.75" hidden="1" customHeight="1">
      <c r="A105" s="9"/>
      <c r="B105" s="9"/>
      <c r="C105" s="9"/>
      <c r="D105" s="9"/>
      <c r="E105" s="9"/>
      <c r="F105" s="9"/>
      <c r="G105" s="9"/>
      <c r="H105" s="9"/>
      <c r="I105" s="9"/>
      <c r="J105" s="9"/>
      <c r="K105" s="9"/>
      <c r="L105" s="9"/>
      <c r="M105" s="9"/>
      <c r="N105" s="9"/>
      <c r="O105" s="49"/>
    </row>
    <row r="106" spans="1:15" s="8" customFormat="1" ht="12.75" hidden="1" customHeight="1">
      <c r="A106" s="9"/>
      <c r="B106" s="9"/>
      <c r="C106" s="9"/>
      <c r="D106" s="9"/>
      <c r="E106" s="9"/>
      <c r="F106" s="9"/>
      <c r="G106" s="9"/>
      <c r="H106" s="9"/>
      <c r="I106" s="9"/>
      <c r="J106" s="9"/>
      <c r="K106" s="9"/>
      <c r="L106" s="9"/>
      <c r="M106" s="9"/>
      <c r="N106" s="9"/>
      <c r="O106" s="49"/>
    </row>
    <row r="107" spans="1:15" s="8" customFormat="1" ht="12.75" hidden="1" customHeight="1">
      <c r="A107" s="9"/>
      <c r="B107" s="9"/>
      <c r="C107" s="9"/>
      <c r="D107" s="9"/>
      <c r="E107" s="9"/>
      <c r="F107" s="9"/>
      <c r="G107" s="9"/>
      <c r="H107" s="9"/>
      <c r="I107" s="9"/>
      <c r="J107" s="9"/>
      <c r="K107" s="9"/>
      <c r="L107" s="9"/>
      <c r="M107" s="9"/>
      <c r="N107" s="9"/>
      <c r="O107" s="49"/>
    </row>
    <row r="108" spans="1:15" s="8" customFormat="1" ht="12.75" hidden="1" customHeight="1">
      <c r="A108" s="9"/>
      <c r="B108" s="9"/>
      <c r="C108" s="9"/>
      <c r="D108" s="9"/>
      <c r="E108" s="9"/>
      <c r="F108" s="9"/>
      <c r="G108" s="9"/>
      <c r="H108" s="9"/>
      <c r="I108" s="9"/>
      <c r="J108" s="9"/>
      <c r="K108" s="9"/>
      <c r="L108" s="9"/>
      <c r="M108" s="9"/>
      <c r="N108" s="9"/>
      <c r="O108" s="49"/>
    </row>
    <row r="109" spans="1:15" s="8" customFormat="1" ht="12.75" hidden="1" customHeight="1">
      <c r="A109" s="9"/>
      <c r="B109" s="9"/>
      <c r="C109" s="9"/>
      <c r="D109" s="9"/>
      <c r="E109" s="9"/>
      <c r="F109" s="9"/>
      <c r="G109" s="9"/>
      <c r="H109" s="9"/>
      <c r="I109" s="9"/>
      <c r="J109" s="9"/>
      <c r="K109" s="9"/>
      <c r="L109" s="9"/>
      <c r="M109" s="9"/>
      <c r="N109" s="9"/>
      <c r="O109" s="49"/>
    </row>
    <row r="110" spans="1:15" s="8" customFormat="1" ht="12.75" hidden="1" customHeight="1">
      <c r="A110" s="9"/>
      <c r="B110" s="9"/>
      <c r="C110" s="9"/>
      <c r="D110" s="9"/>
      <c r="E110" s="9"/>
      <c r="F110" s="9"/>
      <c r="G110" s="9"/>
      <c r="H110" s="9"/>
      <c r="I110" s="9"/>
      <c r="J110" s="9"/>
      <c r="K110" s="9"/>
      <c r="L110" s="9"/>
      <c r="M110" s="9"/>
      <c r="N110" s="9"/>
      <c r="O110" s="49"/>
    </row>
    <row r="111" spans="1:15" s="8" customFormat="1" ht="12.75" hidden="1" customHeight="1">
      <c r="A111" s="9"/>
      <c r="B111" s="9"/>
      <c r="C111" s="9"/>
      <c r="D111" s="9"/>
      <c r="E111" s="9"/>
      <c r="F111" s="9"/>
      <c r="G111" s="9"/>
      <c r="H111" s="9"/>
      <c r="I111" s="9"/>
      <c r="J111" s="9"/>
      <c r="K111" s="9"/>
      <c r="L111" s="9"/>
      <c r="M111" s="9"/>
      <c r="N111" s="9"/>
      <c r="O111" s="49"/>
    </row>
    <row r="112" spans="1:15" s="8" customFormat="1" ht="12.75" hidden="1" customHeight="1">
      <c r="A112" s="9"/>
      <c r="B112" s="9"/>
      <c r="C112" s="9"/>
      <c r="D112" s="9"/>
      <c r="E112" s="9"/>
      <c r="F112" s="9"/>
      <c r="G112" s="9"/>
      <c r="H112" s="9"/>
      <c r="I112" s="9"/>
      <c r="J112" s="9"/>
      <c r="K112" s="9"/>
      <c r="L112" s="9"/>
      <c r="M112" s="9"/>
      <c r="N112" s="9"/>
      <c r="O112" s="49"/>
    </row>
    <row r="113" spans="1:15" s="8" customFormat="1" ht="12.75" hidden="1" customHeight="1">
      <c r="A113" s="9"/>
      <c r="B113" s="9"/>
      <c r="C113" s="9"/>
      <c r="D113" s="9"/>
      <c r="E113" s="9"/>
      <c r="F113" s="9"/>
      <c r="G113" s="9"/>
      <c r="H113" s="9"/>
      <c r="I113" s="9"/>
      <c r="J113" s="9"/>
      <c r="K113" s="9"/>
      <c r="L113" s="9"/>
      <c r="M113" s="9"/>
      <c r="N113" s="9"/>
      <c r="O113" s="49"/>
    </row>
    <row r="114" spans="1:15" s="8" customFormat="1" ht="12.75" hidden="1" customHeight="1">
      <c r="A114" s="9"/>
      <c r="B114" s="9"/>
      <c r="C114" s="9"/>
      <c r="D114" s="9"/>
      <c r="E114" s="9"/>
      <c r="F114" s="9"/>
      <c r="G114" s="9"/>
      <c r="H114" s="9"/>
      <c r="I114" s="9"/>
      <c r="J114" s="9"/>
      <c r="K114" s="9"/>
      <c r="L114" s="9"/>
      <c r="M114" s="9"/>
      <c r="N114" s="9"/>
      <c r="O114" s="49"/>
    </row>
    <row r="115" spans="1:15" s="8" customFormat="1" ht="12.75" hidden="1" customHeight="1">
      <c r="A115" s="9"/>
      <c r="B115" s="9"/>
      <c r="C115" s="9"/>
      <c r="D115" s="9"/>
      <c r="E115" s="9"/>
      <c r="F115" s="9"/>
      <c r="G115" s="9"/>
      <c r="H115" s="9"/>
      <c r="I115" s="9"/>
      <c r="J115" s="9"/>
      <c r="K115" s="9"/>
      <c r="L115" s="9"/>
      <c r="M115" s="9"/>
      <c r="N115" s="9"/>
      <c r="O115" s="49"/>
    </row>
    <row r="116" spans="1:15" s="8" customFormat="1" ht="12.75" hidden="1" customHeight="1">
      <c r="A116" s="9"/>
      <c r="B116" s="9"/>
      <c r="C116" s="9"/>
      <c r="D116" s="9"/>
      <c r="E116" s="9"/>
      <c r="F116" s="9"/>
      <c r="G116" s="9"/>
      <c r="H116" s="9"/>
      <c r="I116" s="9"/>
      <c r="J116" s="9"/>
      <c r="K116" s="9"/>
      <c r="L116" s="9"/>
      <c r="M116" s="9"/>
      <c r="N116" s="9"/>
      <c r="O116" s="49"/>
    </row>
    <row r="117" spans="1:15" s="8" customFormat="1" ht="12.75" hidden="1" customHeight="1">
      <c r="A117" s="9"/>
      <c r="B117" s="9"/>
      <c r="C117" s="9"/>
      <c r="D117" s="9"/>
      <c r="E117" s="9"/>
      <c r="F117" s="9"/>
      <c r="G117" s="9"/>
      <c r="H117" s="9"/>
      <c r="I117" s="9"/>
      <c r="J117" s="9"/>
      <c r="K117" s="9"/>
      <c r="L117" s="9"/>
      <c r="M117" s="9"/>
      <c r="N117" s="9"/>
      <c r="O117" s="49"/>
    </row>
    <row r="118" spans="1:15" ht="12.75" hidden="1" customHeight="1"/>
    <row r="119" spans="1:15" ht="12.75" hidden="1" customHeight="1"/>
    <row r="120" spans="1:15" ht="12.75" hidden="1" customHeight="1"/>
    <row r="121" spans="1:15" ht="12.75" hidden="1" customHeight="1"/>
    <row r="122" spans="1:15" ht="12.75" hidden="1" customHeight="1"/>
    <row r="123" spans="1:15" ht="12.75" hidden="1" customHeight="1"/>
    <row r="124" spans="1:15" ht="12.75" hidden="1" customHeight="1"/>
    <row r="125" spans="1:15" ht="12.75" hidden="1" customHeight="1"/>
    <row r="126" spans="1:15" ht="12.75" hidden="1" customHeight="1"/>
    <row r="127" spans="1:15" ht="12.75" hidden="1" customHeight="1"/>
    <row r="128" spans="1:15" ht="12.75" hidden="1" customHeight="1"/>
    <row r="129" ht="12.75" hidden="1" customHeight="1"/>
    <row r="130" ht="12.75" hidden="1" customHeight="1"/>
  </sheetData>
  <sheetProtection algorithmName="SHA-512" hashValue="gyR6yzpt6wqqVd9EDuRTMRw4mJW2LQgFODSe7P7i0EdfQ+TiRYdc3M6nDajLLv2qzbiqWHit42NGQJJHWNxc3A==" saltValue="KQYYEP1uJiEkF+vZ9JRI/w==" spinCount="100000" sheet="1" formatRows="0"/>
  <conditionalFormatting sqref="E31:N31">
    <cfRule type="expression" dxfId="1" priority="2">
      <formula>OR(E31&lt;SH,E31&gt;HH)</formula>
    </cfRule>
  </conditionalFormatting>
  <pageMargins left="0.70866141732283472" right="0.70866141732283472" top="0.78740157480314965" bottom="0.78740157480314965" header="0.31496062992125984" footer="0.31496062992125984"/>
  <pageSetup paperSize="9" scale="89" fitToHeight="3" orientation="landscape" r:id="rId1"/>
  <headerFooter>
    <oddHeader>&amp;F</oddHeader>
    <oddFooter>&amp;A</oddFooter>
  </headerFooter>
  <rowBreaks count="2" manualBreakCount="2">
    <brk id="32" max="16383" man="1"/>
    <brk id="62" max="16383" man="1"/>
  </row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List17">
    <tabColor rgb="FF97C1FF"/>
  </sheetPr>
  <dimension ref="A1:O130"/>
  <sheetViews>
    <sheetView zoomScaleNormal="100" zoomScaleSheetLayoutView="100" workbookViewId="0"/>
  </sheetViews>
  <sheetFormatPr defaultColWidth="0" defaultRowHeight="12.75" customHeight="1" zeroHeight="1" outlineLevelRow="1"/>
  <cols>
    <col min="1" max="1" width="4.7109375" style="9" customWidth="1"/>
    <col min="2" max="2" width="9.140625" style="9" customWidth="1"/>
    <col min="3" max="4" width="24.28515625" style="9" customWidth="1"/>
    <col min="5" max="14" width="9.140625" style="9" customWidth="1"/>
    <col min="15" max="15" width="4.7109375" style="49" customWidth="1"/>
    <col min="16" max="16384" width="9.140625" style="9" hidden="1"/>
  </cols>
  <sheetData>
    <row r="1" spans="2:14" ht="12.75" customHeight="1"/>
    <row r="2" spans="2:14" ht="12.75" customHeight="1">
      <c r="B2" s="10" t="s">
        <v>107</v>
      </c>
      <c r="E2" s="10" t="s">
        <v>238</v>
      </c>
    </row>
    <row r="3" spans="2:14" ht="12.75" customHeight="1"/>
    <row r="4" spans="2:14" ht="12.75" customHeight="1">
      <c r="E4" s="174" t="s">
        <v>116</v>
      </c>
      <c r="F4" s="175"/>
      <c r="G4" s="175"/>
      <c r="H4" s="175"/>
      <c r="I4" s="175"/>
      <c r="J4" s="175"/>
      <c r="K4" s="175"/>
      <c r="L4" s="175"/>
      <c r="M4" s="175"/>
      <c r="N4" s="176"/>
    </row>
    <row r="5" spans="2:14" ht="12.75" customHeight="1">
      <c r="E5" s="21">
        <f>VR</f>
        <v>1</v>
      </c>
      <c r="F5" s="57">
        <f>E5+1</f>
        <v>2</v>
      </c>
      <c r="G5" s="57">
        <f t="shared" ref="G5:N5" si="0">F5+1</f>
        <v>3</v>
      </c>
      <c r="H5" s="57">
        <f t="shared" si="0"/>
        <v>4</v>
      </c>
      <c r="I5" s="57">
        <f t="shared" si="0"/>
        <v>5</v>
      </c>
      <c r="J5" s="57">
        <f t="shared" si="0"/>
        <v>6</v>
      </c>
      <c r="K5" s="57">
        <f t="shared" si="0"/>
        <v>7</v>
      </c>
      <c r="L5" s="57">
        <f t="shared" si="0"/>
        <v>8</v>
      </c>
      <c r="M5" s="57">
        <f t="shared" si="0"/>
        <v>9</v>
      </c>
      <c r="N5" s="57">
        <f t="shared" si="0"/>
        <v>10</v>
      </c>
    </row>
    <row r="6" spans="2:14">
      <c r="B6" s="10" t="str">
        <f>'Beh smlouvy'!B14</f>
        <v>Cena za Vozokm (bez přejezdů)</v>
      </c>
      <c r="D6" s="53"/>
      <c r="E6" s="185"/>
      <c r="F6" s="98"/>
      <c r="G6" s="98"/>
      <c r="H6" s="98"/>
      <c r="I6" s="98"/>
      <c r="J6" s="98"/>
      <c r="K6" s="98"/>
      <c r="L6" s="98"/>
      <c r="M6" s="98"/>
      <c r="N6" s="99"/>
    </row>
    <row r="7" spans="2:14" outlineLevel="1">
      <c r="B7" s="52" t="s">
        <v>32</v>
      </c>
      <c r="C7" s="52" t="s">
        <v>59</v>
      </c>
      <c r="D7" s="53"/>
      <c r="E7" s="83"/>
      <c r="F7" s="177"/>
      <c r="G7" s="177"/>
      <c r="H7" s="177"/>
      <c r="I7" s="177"/>
      <c r="J7" s="177"/>
      <c r="K7" s="177"/>
      <c r="L7" s="177"/>
      <c r="M7" s="177"/>
      <c r="N7" s="186"/>
    </row>
    <row r="8" spans="2:14" outlineLevel="1">
      <c r="B8" s="55" t="s">
        <v>19</v>
      </c>
      <c r="C8" s="46" t="s">
        <v>111</v>
      </c>
      <c r="D8" s="184"/>
      <c r="E8" s="114">
        <f>'NABIDKA DOPRAVCE'!$K11*'Vypocty indexu'!F18*('Cenova nabidka Alternativni'!$F7+IF(OR(E$31&lt;SH,E$31&gt;HH),'Cenova nabidka Alternativni'!$G7*1/(1+E$31)*IF(NaPoVo=0,0,'Beh smlouvy'!D$8/NaPoVo)+IF(NaPoVo=0,0,'Cenova nabidka Alternativni'!$G7*1/(1+E$31)*'NASTAVENI OBJEDNATELE'!$H$19*'Beh smlouvy'!D$9/NaPoVo)+'Cenova nabidka Alternativni'!$H7*1/(1+E$31),'Cenova nabidka Alternativni'!$G7+IF(NaPoVo=0,0,'Cenova nabidka Alternativni'!$G7*'NASTAVENI OBJEDNATELE'!$H$19*'Beh smlouvy'!D$9/NaPoVo)+'Cenova nabidka Alternativni'!$H7))</f>
        <v>0</v>
      </c>
      <c r="F8" s="114">
        <f>'NABIDKA DOPRAVCE'!$K11*'Vypocty indexu'!G18*('Cenova nabidka Alternativni'!$F7+IF(OR(F$31&lt;SH,F$31&gt;HH),'Cenova nabidka Alternativni'!$G7*1/(1+F$31)*IF(NaPoVo=0,0,'Beh smlouvy'!E$8/NaPoVo)+IF(NaPoVo=0,0,'Cenova nabidka Alternativni'!$G7*1/(1+F$31)*'NASTAVENI OBJEDNATELE'!$H$19*'Beh smlouvy'!E$9/NaPoVo)+'Cenova nabidka Alternativni'!$H7*1/(1+F$31),'Cenova nabidka Alternativni'!$G7+IF(NaPoVo=0,0,'Cenova nabidka Alternativni'!$G7*'NASTAVENI OBJEDNATELE'!$H$19*'Beh smlouvy'!E$9/NaPoVo)+'Cenova nabidka Alternativni'!$H7))</f>
        <v>0</v>
      </c>
      <c r="G8" s="114">
        <f>'NABIDKA DOPRAVCE'!$K11*'Vypocty indexu'!H18*('Cenova nabidka Alternativni'!$F7+IF(OR(G$31&lt;SH,G$31&gt;HH),'Cenova nabidka Alternativni'!$G7*1/(1+G$31)*IF(NaPoVo=0,0,'Beh smlouvy'!F$8/NaPoVo)+IF(NaPoVo=0,0,'Cenova nabidka Alternativni'!$G7*1/(1+G$31)*'NASTAVENI OBJEDNATELE'!$H$19*'Beh smlouvy'!F$9/NaPoVo)+'Cenova nabidka Alternativni'!$H7*1/(1+G$31),'Cenova nabidka Alternativni'!$G7+IF(NaPoVo=0,0,'Cenova nabidka Alternativni'!$G7*'NASTAVENI OBJEDNATELE'!$H$19*'Beh smlouvy'!F$9/NaPoVo)+'Cenova nabidka Alternativni'!$H7))</f>
        <v>0</v>
      </c>
      <c r="H8" s="114">
        <f>'NABIDKA DOPRAVCE'!$K11*'Vypocty indexu'!I18*('Cenova nabidka Alternativni'!$F7+IF(OR(H$31&lt;SH,H$31&gt;HH),'Cenova nabidka Alternativni'!$G7*1/(1+H$31)*IF(NaPoVo=0,0,'Beh smlouvy'!G$8/NaPoVo)+IF(NaPoVo=0,0,'Cenova nabidka Alternativni'!$G7*1/(1+H$31)*'NASTAVENI OBJEDNATELE'!$H$19*'Beh smlouvy'!G$9/NaPoVo)+'Cenova nabidka Alternativni'!$H7*1/(1+H$31),'Cenova nabidka Alternativni'!$G7+IF(NaPoVo=0,0,'Cenova nabidka Alternativni'!$G7*'NASTAVENI OBJEDNATELE'!$H$19*'Beh smlouvy'!G$9/NaPoVo)+'Cenova nabidka Alternativni'!$H7))</f>
        <v>0</v>
      </c>
      <c r="I8" s="114">
        <f>'NABIDKA DOPRAVCE'!$K11*'Vypocty indexu'!J18*('Cenova nabidka Alternativni'!$F7+IF(OR(I$31&lt;SH,I$31&gt;HH),'Cenova nabidka Alternativni'!$G7*1/(1+I$31)*IF(NaPoVo=0,0,'Beh smlouvy'!H$8/NaPoVo)+IF(NaPoVo=0,0,'Cenova nabidka Alternativni'!$G7*1/(1+I$31)*'NASTAVENI OBJEDNATELE'!$H$19*'Beh smlouvy'!H$9/NaPoVo)+'Cenova nabidka Alternativni'!$H7*1/(1+I$31),'Cenova nabidka Alternativni'!$G7+IF(NaPoVo=0,0,'Cenova nabidka Alternativni'!$G7*'NASTAVENI OBJEDNATELE'!$H$19*'Beh smlouvy'!H$9/NaPoVo)+'Cenova nabidka Alternativni'!$H7))</f>
        <v>0</v>
      </c>
      <c r="J8" s="114">
        <f>'NABIDKA DOPRAVCE'!$K11*'Vypocty indexu'!K18*('Cenova nabidka Alternativni'!$F7+IF(OR(J$31&lt;SH,J$31&gt;HH),'Cenova nabidka Alternativni'!$G7*1/(1+J$31)*IF(NaPoVo=0,0,'Beh smlouvy'!I$8/NaPoVo)+IF(NaPoVo=0,0,'Cenova nabidka Alternativni'!$G7*1/(1+J$31)*'NASTAVENI OBJEDNATELE'!$H$19*'Beh smlouvy'!I$9/NaPoVo)+'Cenova nabidka Alternativni'!$H7*1/(1+J$31),'Cenova nabidka Alternativni'!$G7+IF(NaPoVo=0,0,'Cenova nabidka Alternativni'!$G7*'NASTAVENI OBJEDNATELE'!$H$19*'Beh smlouvy'!I$9/NaPoVo)+'Cenova nabidka Alternativni'!$H7))</f>
        <v>0</v>
      </c>
      <c r="K8" s="114">
        <f>'NABIDKA DOPRAVCE'!$K11*'Vypocty indexu'!L18*('Cenova nabidka Alternativni'!$F7+IF(OR(K$31&lt;SH,K$31&gt;HH),'Cenova nabidka Alternativni'!$G7*1/(1+K$31)*IF(NaPoVo=0,0,'Beh smlouvy'!J$8/NaPoVo)+IF(NaPoVo=0,0,'Cenova nabidka Alternativni'!$G7*1/(1+K$31)*'NASTAVENI OBJEDNATELE'!$H$19*'Beh smlouvy'!J$9/NaPoVo)+'Cenova nabidka Alternativni'!$H7*1/(1+K$31),'Cenova nabidka Alternativni'!$G7+IF(NaPoVo=0,0,'Cenova nabidka Alternativni'!$G7*'NASTAVENI OBJEDNATELE'!$H$19*'Beh smlouvy'!J$9/NaPoVo)+'Cenova nabidka Alternativni'!$H7))</f>
        <v>0</v>
      </c>
      <c r="L8" s="114">
        <f>'NABIDKA DOPRAVCE'!$K11*'Vypocty indexu'!M18*('Cenova nabidka Alternativni'!$F7+IF(OR(L$31&lt;SH,L$31&gt;HH),'Cenova nabidka Alternativni'!$G7*1/(1+L$31)*IF(NaPoVo=0,0,'Beh smlouvy'!K$8/NaPoVo)+IF(NaPoVo=0,0,'Cenova nabidka Alternativni'!$G7*1/(1+L$31)*'NASTAVENI OBJEDNATELE'!$H$19*'Beh smlouvy'!K$9/NaPoVo)+'Cenova nabidka Alternativni'!$H7*1/(1+L$31),'Cenova nabidka Alternativni'!$G7+IF(NaPoVo=0,0,'Cenova nabidka Alternativni'!$G7*'NASTAVENI OBJEDNATELE'!$H$19*'Beh smlouvy'!K$9/NaPoVo)+'Cenova nabidka Alternativni'!$H7))</f>
        <v>0</v>
      </c>
      <c r="M8" s="114">
        <f>'NABIDKA DOPRAVCE'!$K11*'Vypocty indexu'!N18*('Cenova nabidka Alternativni'!$F7+IF(OR(M$31&lt;SH,M$31&gt;HH),'Cenova nabidka Alternativni'!$G7*1/(1+M$31)*IF(NaPoVo=0,0,'Beh smlouvy'!L$8/NaPoVo)+IF(NaPoVo=0,0,'Cenova nabidka Alternativni'!$G7*1/(1+M$31)*'NASTAVENI OBJEDNATELE'!$H$19*'Beh smlouvy'!L$9/NaPoVo)+'Cenova nabidka Alternativni'!$H7*1/(1+M$31),'Cenova nabidka Alternativni'!$G7+IF(NaPoVo=0,0,'Cenova nabidka Alternativni'!$G7*'NASTAVENI OBJEDNATELE'!$H$19*'Beh smlouvy'!L$9/NaPoVo)+'Cenova nabidka Alternativni'!$H7))</f>
        <v>0</v>
      </c>
      <c r="N8" s="114">
        <f>'NABIDKA DOPRAVCE'!$K11*'Vypocty indexu'!O18*('Cenova nabidka Alternativni'!$F7+IF(OR(N$31&lt;SH,N$31&gt;HH),'Cenova nabidka Alternativni'!$G7*1/(1+N$31)*IF(NaPoVo=0,0,'Beh smlouvy'!M$8/NaPoVo)+IF(NaPoVo=0,0,'Cenova nabidka Alternativni'!$G7*1/(1+N$31)*'NASTAVENI OBJEDNATELE'!$H$19*'Beh smlouvy'!M$9/NaPoVo)+'Cenova nabidka Alternativni'!$H7*1/(1+N$31),'Cenova nabidka Alternativni'!$G7+IF(NaPoVo=0,0,'Cenova nabidka Alternativni'!$G7*'NASTAVENI OBJEDNATELE'!$H$19*'Beh smlouvy'!M$9/NaPoVo)+'Cenova nabidka Alternativni'!$H7))</f>
        <v>0</v>
      </c>
    </row>
    <row r="9" spans="2:14" outlineLevel="1">
      <c r="B9" s="55" t="s">
        <v>20</v>
      </c>
      <c r="C9" s="46" t="s">
        <v>240</v>
      </c>
      <c r="D9" s="184"/>
      <c r="E9" s="114">
        <f>'NABIDKA DOPRAVCE'!$K12*'Vypocty indexu'!F19*('Cenova nabidka Alternativni'!$F8+IF(OR(E$31&lt;SH,E$31&gt;HH),'Cenova nabidka Alternativni'!$G8*1/(1+E$31)*IF(NaPoVo=0,0,'Beh smlouvy'!D$8/NaPoVo)+IF(NaPoVo=0,0,'Cenova nabidka Alternativni'!$G8*1/(1+E$31)*'NASTAVENI OBJEDNATELE'!$H$19*'Beh smlouvy'!D$9/NaPoVo)+'Cenova nabidka Alternativni'!$H8*1/(1+E$31),'Cenova nabidka Alternativni'!$G8+IF(NaPoVo=0,0,'Cenova nabidka Alternativni'!$G8*'NASTAVENI OBJEDNATELE'!$H$19*'Beh smlouvy'!D$9/NaPoVo)+'Cenova nabidka Alternativni'!$H8))</f>
        <v>0</v>
      </c>
      <c r="F9" s="114">
        <f>'NABIDKA DOPRAVCE'!$K12*'Vypocty indexu'!G19*('Cenova nabidka Alternativni'!$F8+IF(OR(F$31&lt;SH,F$31&gt;HH),'Cenova nabidka Alternativni'!$G8*1/(1+F$31)*IF(NaPoVo=0,0,'Beh smlouvy'!E$8/NaPoVo)+IF(NaPoVo=0,0,'Cenova nabidka Alternativni'!$G8*1/(1+F$31)*'NASTAVENI OBJEDNATELE'!$H$19*'Beh smlouvy'!E$9/NaPoVo)+'Cenova nabidka Alternativni'!$H8*1/(1+F$31),'Cenova nabidka Alternativni'!$G8+IF(NaPoVo=0,0,'Cenova nabidka Alternativni'!$G8*'NASTAVENI OBJEDNATELE'!$H$19*'Beh smlouvy'!E$9/NaPoVo)+'Cenova nabidka Alternativni'!$H8))</f>
        <v>0</v>
      </c>
      <c r="G9" s="114">
        <f>'NABIDKA DOPRAVCE'!$K12*'Vypocty indexu'!H19*('Cenova nabidka Alternativni'!$F8+IF(OR(G$31&lt;SH,G$31&gt;HH),'Cenova nabidka Alternativni'!$G8*1/(1+G$31)*IF(NaPoVo=0,0,'Beh smlouvy'!F$8/NaPoVo)+IF(NaPoVo=0,0,'Cenova nabidka Alternativni'!$G8*1/(1+G$31)*'NASTAVENI OBJEDNATELE'!$H$19*'Beh smlouvy'!F$9/NaPoVo)+'Cenova nabidka Alternativni'!$H8*1/(1+G$31),'Cenova nabidka Alternativni'!$G8+IF(NaPoVo=0,0,'Cenova nabidka Alternativni'!$G8*'NASTAVENI OBJEDNATELE'!$H$19*'Beh smlouvy'!F$9/NaPoVo)+'Cenova nabidka Alternativni'!$H8))</f>
        <v>0</v>
      </c>
      <c r="H9" s="114">
        <f>'NABIDKA DOPRAVCE'!$K12*'Vypocty indexu'!I19*('Cenova nabidka Alternativni'!$F8+IF(OR(H$31&lt;SH,H$31&gt;HH),'Cenova nabidka Alternativni'!$G8*1/(1+H$31)*IF(NaPoVo=0,0,'Beh smlouvy'!G$8/NaPoVo)+IF(NaPoVo=0,0,'Cenova nabidka Alternativni'!$G8*1/(1+H$31)*'NASTAVENI OBJEDNATELE'!$H$19*'Beh smlouvy'!G$9/NaPoVo)+'Cenova nabidka Alternativni'!$H8*1/(1+H$31),'Cenova nabidka Alternativni'!$G8+IF(NaPoVo=0,0,'Cenova nabidka Alternativni'!$G8*'NASTAVENI OBJEDNATELE'!$H$19*'Beh smlouvy'!G$9/NaPoVo)+'Cenova nabidka Alternativni'!$H8))</f>
        <v>0</v>
      </c>
      <c r="I9" s="114">
        <f>'NABIDKA DOPRAVCE'!$K12*'Vypocty indexu'!J19*('Cenova nabidka Alternativni'!$F8+IF(OR(I$31&lt;SH,I$31&gt;HH),'Cenova nabidka Alternativni'!$G8*1/(1+I$31)*IF(NaPoVo=0,0,'Beh smlouvy'!H$8/NaPoVo)+IF(NaPoVo=0,0,'Cenova nabidka Alternativni'!$G8*1/(1+I$31)*'NASTAVENI OBJEDNATELE'!$H$19*'Beh smlouvy'!H$9/NaPoVo)+'Cenova nabidka Alternativni'!$H8*1/(1+I$31),'Cenova nabidka Alternativni'!$G8+IF(NaPoVo=0,0,'Cenova nabidka Alternativni'!$G8*'NASTAVENI OBJEDNATELE'!$H$19*'Beh smlouvy'!H$9/NaPoVo)+'Cenova nabidka Alternativni'!$H8))</f>
        <v>0</v>
      </c>
      <c r="J9" s="114">
        <f>'NABIDKA DOPRAVCE'!$K12*'Vypocty indexu'!K19*('Cenova nabidka Alternativni'!$F8+IF(OR(J$31&lt;SH,J$31&gt;HH),'Cenova nabidka Alternativni'!$G8*1/(1+J$31)*IF(NaPoVo=0,0,'Beh smlouvy'!I$8/NaPoVo)+IF(NaPoVo=0,0,'Cenova nabidka Alternativni'!$G8*1/(1+J$31)*'NASTAVENI OBJEDNATELE'!$H$19*'Beh smlouvy'!I$9/NaPoVo)+'Cenova nabidka Alternativni'!$H8*1/(1+J$31),'Cenova nabidka Alternativni'!$G8+IF(NaPoVo=0,0,'Cenova nabidka Alternativni'!$G8*'NASTAVENI OBJEDNATELE'!$H$19*'Beh smlouvy'!I$9/NaPoVo)+'Cenova nabidka Alternativni'!$H8))</f>
        <v>0</v>
      </c>
      <c r="K9" s="114">
        <f>'NABIDKA DOPRAVCE'!$K12*'Vypocty indexu'!L19*('Cenova nabidka Alternativni'!$F8+IF(OR(K$31&lt;SH,K$31&gt;HH),'Cenova nabidka Alternativni'!$G8*1/(1+K$31)*IF(NaPoVo=0,0,'Beh smlouvy'!J$8/NaPoVo)+IF(NaPoVo=0,0,'Cenova nabidka Alternativni'!$G8*1/(1+K$31)*'NASTAVENI OBJEDNATELE'!$H$19*'Beh smlouvy'!J$9/NaPoVo)+'Cenova nabidka Alternativni'!$H8*1/(1+K$31),'Cenova nabidka Alternativni'!$G8+IF(NaPoVo=0,0,'Cenova nabidka Alternativni'!$G8*'NASTAVENI OBJEDNATELE'!$H$19*'Beh smlouvy'!J$9/NaPoVo)+'Cenova nabidka Alternativni'!$H8))</f>
        <v>0</v>
      </c>
      <c r="L9" s="114">
        <f>'NABIDKA DOPRAVCE'!$K12*'Vypocty indexu'!M19*('Cenova nabidka Alternativni'!$F8+IF(OR(L$31&lt;SH,L$31&gt;HH),'Cenova nabidka Alternativni'!$G8*1/(1+L$31)*IF(NaPoVo=0,0,'Beh smlouvy'!K$8/NaPoVo)+IF(NaPoVo=0,0,'Cenova nabidka Alternativni'!$G8*1/(1+L$31)*'NASTAVENI OBJEDNATELE'!$H$19*'Beh smlouvy'!K$9/NaPoVo)+'Cenova nabidka Alternativni'!$H8*1/(1+L$31),'Cenova nabidka Alternativni'!$G8+IF(NaPoVo=0,0,'Cenova nabidka Alternativni'!$G8*'NASTAVENI OBJEDNATELE'!$H$19*'Beh smlouvy'!K$9/NaPoVo)+'Cenova nabidka Alternativni'!$H8))</f>
        <v>0</v>
      </c>
      <c r="M9" s="114">
        <f>'NABIDKA DOPRAVCE'!$K12*'Vypocty indexu'!N19*('Cenova nabidka Alternativni'!$F8+IF(OR(M$31&lt;SH,M$31&gt;HH),'Cenova nabidka Alternativni'!$G8*1/(1+M$31)*IF(NaPoVo=0,0,'Beh smlouvy'!L$8/NaPoVo)+IF(NaPoVo=0,0,'Cenova nabidka Alternativni'!$G8*1/(1+M$31)*'NASTAVENI OBJEDNATELE'!$H$19*'Beh smlouvy'!L$9/NaPoVo)+'Cenova nabidka Alternativni'!$H8*1/(1+M$31),'Cenova nabidka Alternativni'!$G8+IF(NaPoVo=0,0,'Cenova nabidka Alternativni'!$G8*'NASTAVENI OBJEDNATELE'!$H$19*'Beh smlouvy'!L$9/NaPoVo)+'Cenova nabidka Alternativni'!$H8))</f>
        <v>0</v>
      </c>
      <c r="N9" s="114">
        <f>'NABIDKA DOPRAVCE'!$K12*'Vypocty indexu'!O19*('Cenova nabidka Alternativni'!$F8+IF(OR(N$31&lt;SH,N$31&gt;HH),'Cenova nabidka Alternativni'!$G8*1/(1+N$31)*IF(NaPoVo=0,0,'Beh smlouvy'!M$8/NaPoVo)+IF(NaPoVo=0,0,'Cenova nabidka Alternativni'!$G8*1/(1+N$31)*'NASTAVENI OBJEDNATELE'!$H$19*'Beh smlouvy'!M$9/NaPoVo)+'Cenova nabidka Alternativni'!$H8*1/(1+N$31),'Cenova nabidka Alternativni'!$G8+IF(NaPoVo=0,0,'Cenova nabidka Alternativni'!$G8*'NASTAVENI OBJEDNATELE'!$H$19*'Beh smlouvy'!M$9/NaPoVo)+'Cenova nabidka Alternativni'!$H8))</f>
        <v>0</v>
      </c>
    </row>
    <row r="10" spans="2:14" outlineLevel="1">
      <c r="B10" s="55" t="s">
        <v>21</v>
      </c>
      <c r="C10" s="46" t="s">
        <v>112</v>
      </c>
      <c r="D10" s="184"/>
      <c r="E10" s="114">
        <f>'NABIDKA DOPRAVCE'!$K13*'Vypocty indexu'!F20*('Cenova nabidka Alternativni'!$F9+IF(OR(E$31&lt;SH,E$31&gt;HH),'Cenova nabidka Alternativni'!$G9*1/(1+E$31)*IF(NaPoVo=0,0,'Beh smlouvy'!D$8/NaPoVo)+IF(NaPoVo=0,0,'Cenova nabidka Alternativni'!$G9*1/(1+E$31)*'NASTAVENI OBJEDNATELE'!$H$19*'Beh smlouvy'!D$9/NaPoVo)+'Cenova nabidka Alternativni'!$H9*1/(1+E$31),'Cenova nabidka Alternativni'!$G9+IF(NaPoVo=0,0,'Cenova nabidka Alternativni'!$G9*'NASTAVENI OBJEDNATELE'!$H$19*'Beh smlouvy'!D$9/NaPoVo)+'Cenova nabidka Alternativni'!$H9))</f>
        <v>0</v>
      </c>
      <c r="F10" s="114">
        <f>'NABIDKA DOPRAVCE'!$K13*'Vypocty indexu'!G20*('Cenova nabidka Alternativni'!$F9+IF(OR(F$31&lt;SH,F$31&gt;HH),'Cenova nabidka Alternativni'!$G9*1/(1+F$31)*IF(NaPoVo=0,0,'Beh smlouvy'!E$8/NaPoVo)+IF(NaPoVo=0,0,'Cenova nabidka Alternativni'!$G9*1/(1+F$31)*'NASTAVENI OBJEDNATELE'!$H$19*'Beh smlouvy'!E$9/NaPoVo)+'Cenova nabidka Alternativni'!$H9*1/(1+F$31),'Cenova nabidka Alternativni'!$G9+IF(NaPoVo=0,0,'Cenova nabidka Alternativni'!$G9*'NASTAVENI OBJEDNATELE'!$H$19*'Beh smlouvy'!E$9/NaPoVo)+'Cenova nabidka Alternativni'!$H9))</f>
        <v>0</v>
      </c>
      <c r="G10" s="114">
        <f>'NABIDKA DOPRAVCE'!$K13*'Vypocty indexu'!H20*('Cenova nabidka Alternativni'!$F9+IF(OR(G$31&lt;SH,G$31&gt;HH),'Cenova nabidka Alternativni'!$G9*1/(1+G$31)*IF(NaPoVo=0,0,'Beh smlouvy'!F$8/NaPoVo)+IF(NaPoVo=0,0,'Cenova nabidka Alternativni'!$G9*1/(1+G$31)*'NASTAVENI OBJEDNATELE'!$H$19*'Beh smlouvy'!F$9/NaPoVo)+'Cenova nabidka Alternativni'!$H9*1/(1+G$31),'Cenova nabidka Alternativni'!$G9+IF(NaPoVo=0,0,'Cenova nabidka Alternativni'!$G9*'NASTAVENI OBJEDNATELE'!$H$19*'Beh smlouvy'!F$9/NaPoVo)+'Cenova nabidka Alternativni'!$H9))</f>
        <v>0</v>
      </c>
      <c r="H10" s="114">
        <f>'NABIDKA DOPRAVCE'!$K13*'Vypocty indexu'!I20*('Cenova nabidka Alternativni'!$F9+IF(OR(H$31&lt;SH,H$31&gt;HH),'Cenova nabidka Alternativni'!$G9*1/(1+H$31)*IF(NaPoVo=0,0,'Beh smlouvy'!G$8/NaPoVo)+IF(NaPoVo=0,0,'Cenova nabidka Alternativni'!$G9*1/(1+H$31)*'NASTAVENI OBJEDNATELE'!$H$19*'Beh smlouvy'!G$9/NaPoVo)+'Cenova nabidka Alternativni'!$H9*1/(1+H$31),'Cenova nabidka Alternativni'!$G9+IF(NaPoVo=0,0,'Cenova nabidka Alternativni'!$G9*'NASTAVENI OBJEDNATELE'!$H$19*'Beh smlouvy'!G$9/NaPoVo)+'Cenova nabidka Alternativni'!$H9))</f>
        <v>0</v>
      </c>
      <c r="I10" s="114">
        <f>'NABIDKA DOPRAVCE'!$K13*'Vypocty indexu'!J20*('Cenova nabidka Alternativni'!$F9+IF(OR(I$31&lt;SH,I$31&gt;HH),'Cenova nabidka Alternativni'!$G9*1/(1+I$31)*IF(NaPoVo=0,0,'Beh smlouvy'!H$8/NaPoVo)+IF(NaPoVo=0,0,'Cenova nabidka Alternativni'!$G9*1/(1+I$31)*'NASTAVENI OBJEDNATELE'!$H$19*'Beh smlouvy'!H$9/NaPoVo)+'Cenova nabidka Alternativni'!$H9*1/(1+I$31),'Cenova nabidka Alternativni'!$G9+IF(NaPoVo=0,0,'Cenova nabidka Alternativni'!$G9*'NASTAVENI OBJEDNATELE'!$H$19*'Beh smlouvy'!H$9/NaPoVo)+'Cenova nabidka Alternativni'!$H9))</f>
        <v>0</v>
      </c>
      <c r="J10" s="114">
        <f>'NABIDKA DOPRAVCE'!$K13*'Vypocty indexu'!K20*('Cenova nabidka Alternativni'!$F9+IF(OR(J$31&lt;SH,J$31&gt;HH),'Cenova nabidka Alternativni'!$G9*1/(1+J$31)*IF(NaPoVo=0,0,'Beh smlouvy'!I$8/NaPoVo)+IF(NaPoVo=0,0,'Cenova nabidka Alternativni'!$G9*1/(1+J$31)*'NASTAVENI OBJEDNATELE'!$H$19*'Beh smlouvy'!I$9/NaPoVo)+'Cenova nabidka Alternativni'!$H9*1/(1+J$31),'Cenova nabidka Alternativni'!$G9+IF(NaPoVo=0,0,'Cenova nabidka Alternativni'!$G9*'NASTAVENI OBJEDNATELE'!$H$19*'Beh smlouvy'!I$9/NaPoVo)+'Cenova nabidka Alternativni'!$H9))</f>
        <v>0</v>
      </c>
      <c r="K10" s="114">
        <f>'NABIDKA DOPRAVCE'!$K13*'Vypocty indexu'!L20*('Cenova nabidka Alternativni'!$F9+IF(OR(K$31&lt;SH,K$31&gt;HH),'Cenova nabidka Alternativni'!$G9*1/(1+K$31)*IF(NaPoVo=0,0,'Beh smlouvy'!J$8/NaPoVo)+IF(NaPoVo=0,0,'Cenova nabidka Alternativni'!$G9*1/(1+K$31)*'NASTAVENI OBJEDNATELE'!$H$19*'Beh smlouvy'!J$9/NaPoVo)+'Cenova nabidka Alternativni'!$H9*1/(1+K$31),'Cenova nabidka Alternativni'!$G9+IF(NaPoVo=0,0,'Cenova nabidka Alternativni'!$G9*'NASTAVENI OBJEDNATELE'!$H$19*'Beh smlouvy'!J$9/NaPoVo)+'Cenova nabidka Alternativni'!$H9))</f>
        <v>0</v>
      </c>
      <c r="L10" s="114">
        <f>'NABIDKA DOPRAVCE'!$K13*'Vypocty indexu'!M20*('Cenova nabidka Alternativni'!$F9+IF(OR(L$31&lt;SH,L$31&gt;HH),'Cenova nabidka Alternativni'!$G9*1/(1+L$31)*IF(NaPoVo=0,0,'Beh smlouvy'!K$8/NaPoVo)+IF(NaPoVo=0,0,'Cenova nabidka Alternativni'!$G9*1/(1+L$31)*'NASTAVENI OBJEDNATELE'!$H$19*'Beh smlouvy'!K$9/NaPoVo)+'Cenova nabidka Alternativni'!$H9*1/(1+L$31),'Cenova nabidka Alternativni'!$G9+IF(NaPoVo=0,0,'Cenova nabidka Alternativni'!$G9*'NASTAVENI OBJEDNATELE'!$H$19*'Beh smlouvy'!K$9/NaPoVo)+'Cenova nabidka Alternativni'!$H9))</f>
        <v>0</v>
      </c>
      <c r="M10" s="114">
        <f>'NABIDKA DOPRAVCE'!$K13*'Vypocty indexu'!N20*('Cenova nabidka Alternativni'!$F9+IF(OR(M$31&lt;SH,M$31&gt;HH),'Cenova nabidka Alternativni'!$G9*1/(1+M$31)*IF(NaPoVo=0,0,'Beh smlouvy'!L$8/NaPoVo)+IF(NaPoVo=0,0,'Cenova nabidka Alternativni'!$G9*1/(1+M$31)*'NASTAVENI OBJEDNATELE'!$H$19*'Beh smlouvy'!L$9/NaPoVo)+'Cenova nabidka Alternativni'!$H9*1/(1+M$31),'Cenova nabidka Alternativni'!$G9+IF(NaPoVo=0,0,'Cenova nabidka Alternativni'!$G9*'NASTAVENI OBJEDNATELE'!$H$19*'Beh smlouvy'!L$9/NaPoVo)+'Cenova nabidka Alternativni'!$H9))</f>
        <v>0</v>
      </c>
      <c r="N10" s="114">
        <f>'NABIDKA DOPRAVCE'!$K13*'Vypocty indexu'!O20*('Cenova nabidka Alternativni'!$F9+IF(OR(N$31&lt;SH,N$31&gt;HH),'Cenova nabidka Alternativni'!$G9*1/(1+N$31)*IF(NaPoVo=0,0,'Beh smlouvy'!M$8/NaPoVo)+IF(NaPoVo=0,0,'Cenova nabidka Alternativni'!$G9*1/(1+N$31)*'NASTAVENI OBJEDNATELE'!$H$19*'Beh smlouvy'!M$9/NaPoVo)+'Cenova nabidka Alternativni'!$H9*1/(1+N$31),'Cenova nabidka Alternativni'!$G9+IF(NaPoVo=0,0,'Cenova nabidka Alternativni'!$G9*'NASTAVENI OBJEDNATELE'!$H$19*'Beh smlouvy'!M$9/NaPoVo)+'Cenova nabidka Alternativni'!$H9))</f>
        <v>0</v>
      </c>
    </row>
    <row r="11" spans="2:14" outlineLevel="1">
      <c r="B11" s="55">
        <v>12</v>
      </c>
      <c r="C11" s="46" t="s">
        <v>5</v>
      </c>
      <c r="D11" s="184"/>
      <c r="E11" s="114">
        <f>'NABIDKA DOPRAVCE'!$K14*'Vypocty indexu'!F21*('Cenova nabidka Alternativni'!$F10+IF(OR(E$31&lt;SH,E$31&gt;HH),'Cenova nabidka Alternativni'!$G10*1/(1+E$31)*IF(NaPoVo=0,0,'Beh smlouvy'!D$8/NaPoVo)+IF(NaPoVo=0,0,'Cenova nabidka Alternativni'!$G10*1/(1+E$31)*'NASTAVENI OBJEDNATELE'!$H$19*'Beh smlouvy'!D$9/NaPoVo)+'Cenova nabidka Alternativni'!$H10*1/(1+E$31),'Cenova nabidka Alternativni'!$G10+IF(NaPoVo=0,0,'Cenova nabidka Alternativni'!$G10*'NASTAVENI OBJEDNATELE'!$H$19*'Beh smlouvy'!D$9/NaPoVo)+'Cenova nabidka Alternativni'!$H10))</f>
        <v>0</v>
      </c>
      <c r="F11" s="114">
        <f>'NABIDKA DOPRAVCE'!$K14*'Vypocty indexu'!G21*('Cenova nabidka Alternativni'!$F10+IF(OR(F$31&lt;SH,F$31&gt;HH),'Cenova nabidka Alternativni'!$G10*1/(1+F$31)*IF(NaPoVo=0,0,'Beh smlouvy'!E$8/NaPoVo)+IF(NaPoVo=0,0,'Cenova nabidka Alternativni'!$G10*1/(1+F$31)*'NASTAVENI OBJEDNATELE'!$H$19*'Beh smlouvy'!E$9/NaPoVo)+'Cenova nabidka Alternativni'!$H10*1/(1+F$31),'Cenova nabidka Alternativni'!$G10+IF(NaPoVo=0,0,'Cenova nabidka Alternativni'!$G10*'NASTAVENI OBJEDNATELE'!$H$19*'Beh smlouvy'!E$9/NaPoVo)+'Cenova nabidka Alternativni'!$H10))</f>
        <v>0</v>
      </c>
      <c r="G11" s="114">
        <f>'NABIDKA DOPRAVCE'!$K14*'Vypocty indexu'!H21*('Cenova nabidka Alternativni'!$F10+IF(OR(G$31&lt;SH,G$31&gt;HH),'Cenova nabidka Alternativni'!$G10*1/(1+G$31)*IF(NaPoVo=0,0,'Beh smlouvy'!F$8/NaPoVo)+IF(NaPoVo=0,0,'Cenova nabidka Alternativni'!$G10*1/(1+G$31)*'NASTAVENI OBJEDNATELE'!$H$19*'Beh smlouvy'!F$9/NaPoVo)+'Cenova nabidka Alternativni'!$H10*1/(1+G$31),'Cenova nabidka Alternativni'!$G10+IF(NaPoVo=0,0,'Cenova nabidka Alternativni'!$G10*'NASTAVENI OBJEDNATELE'!$H$19*'Beh smlouvy'!F$9/NaPoVo)+'Cenova nabidka Alternativni'!$H10))</f>
        <v>0</v>
      </c>
      <c r="H11" s="114">
        <f>'NABIDKA DOPRAVCE'!$K14*'Vypocty indexu'!I21*('Cenova nabidka Alternativni'!$F10+IF(OR(H$31&lt;SH,H$31&gt;HH),'Cenova nabidka Alternativni'!$G10*1/(1+H$31)*IF(NaPoVo=0,0,'Beh smlouvy'!G$8/NaPoVo)+IF(NaPoVo=0,0,'Cenova nabidka Alternativni'!$G10*1/(1+H$31)*'NASTAVENI OBJEDNATELE'!$H$19*'Beh smlouvy'!G$9/NaPoVo)+'Cenova nabidka Alternativni'!$H10*1/(1+H$31),'Cenova nabidka Alternativni'!$G10+IF(NaPoVo=0,0,'Cenova nabidka Alternativni'!$G10*'NASTAVENI OBJEDNATELE'!$H$19*'Beh smlouvy'!G$9/NaPoVo)+'Cenova nabidka Alternativni'!$H10))</f>
        <v>0</v>
      </c>
      <c r="I11" s="114">
        <f>'NABIDKA DOPRAVCE'!$K14*'Vypocty indexu'!J21*('Cenova nabidka Alternativni'!$F10+IF(OR(I$31&lt;SH,I$31&gt;HH),'Cenova nabidka Alternativni'!$G10*1/(1+I$31)*IF(NaPoVo=0,0,'Beh smlouvy'!H$8/NaPoVo)+IF(NaPoVo=0,0,'Cenova nabidka Alternativni'!$G10*1/(1+I$31)*'NASTAVENI OBJEDNATELE'!$H$19*'Beh smlouvy'!H$9/NaPoVo)+'Cenova nabidka Alternativni'!$H10*1/(1+I$31),'Cenova nabidka Alternativni'!$G10+IF(NaPoVo=0,0,'Cenova nabidka Alternativni'!$G10*'NASTAVENI OBJEDNATELE'!$H$19*'Beh smlouvy'!H$9/NaPoVo)+'Cenova nabidka Alternativni'!$H10))</f>
        <v>0</v>
      </c>
      <c r="J11" s="114">
        <f>'NABIDKA DOPRAVCE'!$K14*'Vypocty indexu'!K21*('Cenova nabidka Alternativni'!$F10+IF(OR(J$31&lt;SH,J$31&gt;HH),'Cenova nabidka Alternativni'!$G10*1/(1+J$31)*IF(NaPoVo=0,0,'Beh smlouvy'!I$8/NaPoVo)+IF(NaPoVo=0,0,'Cenova nabidka Alternativni'!$G10*1/(1+J$31)*'NASTAVENI OBJEDNATELE'!$H$19*'Beh smlouvy'!I$9/NaPoVo)+'Cenova nabidka Alternativni'!$H10*1/(1+J$31),'Cenova nabidka Alternativni'!$G10+IF(NaPoVo=0,0,'Cenova nabidka Alternativni'!$G10*'NASTAVENI OBJEDNATELE'!$H$19*'Beh smlouvy'!I$9/NaPoVo)+'Cenova nabidka Alternativni'!$H10))</f>
        <v>0</v>
      </c>
      <c r="K11" s="114">
        <f>'NABIDKA DOPRAVCE'!$K14*'Vypocty indexu'!L21*('Cenova nabidka Alternativni'!$F10+IF(OR(K$31&lt;SH,K$31&gt;HH),'Cenova nabidka Alternativni'!$G10*1/(1+K$31)*IF(NaPoVo=0,0,'Beh smlouvy'!J$8/NaPoVo)+IF(NaPoVo=0,0,'Cenova nabidka Alternativni'!$G10*1/(1+K$31)*'NASTAVENI OBJEDNATELE'!$H$19*'Beh smlouvy'!J$9/NaPoVo)+'Cenova nabidka Alternativni'!$H10*1/(1+K$31),'Cenova nabidka Alternativni'!$G10+IF(NaPoVo=0,0,'Cenova nabidka Alternativni'!$G10*'NASTAVENI OBJEDNATELE'!$H$19*'Beh smlouvy'!J$9/NaPoVo)+'Cenova nabidka Alternativni'!$H10))</f>
        <v>0</v>
      </c>
      <c r="L11" s="114">
        <f>'NABIDKA DOPRAVCE'!$K14*'Vypocty indexu'!M21*('Cenova nabidka Alternativni'!$F10+IF(OR(L$31&lt;SH,L$31&gt;HH),'Cenova nabidka Alternativni'!$G10*1/(1+L$31)*IF(NaPoVo=0,0,'Beh smlouvy'!K$8/NaPoVo)+IF(NaPoVo=0,0,'Cenova nabidka Alternativni'!$G10*1/(1+L$31)*'NASTAVENI OBJEDNATELE'!$H$19*'Beh smlouvy'!K$9/NaPoVo)+'Cenova nabidka Alternativni'!$H10*1/(1+L$31),'Cenova nabidka Alternativni'!$G10+IF(NaPoVo=0,0,'Cenova nabidka Alternativni'!$G10*'NASTAVENI OBJEDNATELE'!$H$19*'Beh smlouvy'!K$9/NaPoVo)+'Cenova nabidka Alternativni'!$H10))</f>
        <v>0</v>
      </c>
      <c r="M11" s="114">
        <f>'NABIDKA DOPRAVCE'!$K14*'Vypocty indexu'!N21*('Cenova nabidka Alternativni'!$F10+IF(OR(M$31&lt;SH,M$31&gt;HH),'Cenova nabidka Alternativni'!$G10*1/(1+M$31)*IF(NaPoVo=0,0,'Beh smlouvy'!L$8/NaPoVo)+IF(NaPoVo=0,0,'Cenova nabidka Alternativni'!$G10*1/(1+M$31)*'NASTAVENI OBJEDNATELE'!$H$19*'Beh smlouvy'!L$9/NaPoVo)+'Cenova nabidka Alternativni'!$H10*1/(1+M$31),'Cenova nabidka Alternativni'!$G10+IF(NaPoVo=0,0,'Cenova nabidka Alternativni'!$G10*'NASTAVENI OBJEDNATELE'!$H$19*'Beh smlouvy'!L$9/NaPoVo)+'Cenova nabidka Alternativni'!$H10))</f>
        <v>0</v>
      </c>
      <c r="N11" s="114">
        <f>'NABIDKA DOPRAVCE'!$K14*'Vypocty indexu'!O21*('Cenova nabidka Alternativni'!$F10+IF(OR(N$31&lt;SH,N$31&gt;HH),'Cenova nabidka Alternativni'!$G10*1/(1+N$31)*IF(NaPoVo=0,0,'Beh smlouvy'!M$8/NaPoVo)+IF(NaPoVo=0,0,'Cenova nabidka Alternativni'!$G10*1/(1+N$31)*'NASTAVENI OBJEDNATELE'!$H$19*'Beh smlouvy'!M$9/NaPoVo)+'Cenova nabidka Alternativni'!$H10*1/(1+N$31),'Cenova nabidka Alternativni'!$G10+IF(NaPoVo=0,0,'Cenova nabidka Alternativni'!$G10*'NASTAVENI OBJEDNATELE'!$H$19*'Beh smlouvy'!M$9/NaPoVo)+'Cenova nabidka Alternativni'!$H10))</f>
        <v>0</v>
      </c>
    </row>
    <row r="12" spans="2:14" outlineLevel="1">
      <c r="B12" s="55">
        <v>13</v>
      </c>
      <c r="C12" s="46" t="s">
        <v>6</v>
      </c>
      <c r="D12" s="184"/>
      <c r="E12" s="114">
        <f>'NABIDKA DOPRAVCE'!$K15*'Vypocty indexu'!F22*('Cenova nabidka Alternativni'!$F11+IF(OR(E$31&lt;SH,E$31&gt;HH),'Cenova nabidka Alternativni'!$G11*1/(1+E$31)*IF(NaPoVo=0,0,'Beh smlouvy'!D$8/NaPoVo)+IF(NaPoVo=0,0,'Cenova nabidka Alternativni'!$G11*1/(1+E$31)*'NASTAVENI OBJEDNATELE'!$H$19*'Beh smlouvy'!D$9/NaPoVo)+'Cenova nabidka Alternativni'!$H11*1/(1+E$31),'Cenova nabidka Alternativni'!$G11+IF(NaPoVo=0,0,'Cenova nabidka Alternativni'!$G11*'NASTAVENI OBJEDNATELE'!$H$19*'Beh smlouvy'!D$9/NaPoVo)+'Cenova nabidka Alternativni'!$H11))</f>
        <v>0</v>
      </c>
      <c r="F12" s="114">
        <f>'NABIDKA DOPRAVCE'!$K15*'Vypocty indexu'!G22*('Cenova nabidka Alternativni'!$F11+IF(OR(F$31&lt;SH,F$31&gt;HH),'Cenova nabidka Alternativni'!$G11*1/(1+F$31)*IF(NaPoVo=0,0,'Beh smlouvy'!E$8/NaPoVo)+IF(NaPoVo=0,0,'Cenova nabidka Alternativni'!$G11*1/(1+F$31)*'NASTAVENI OBJEDNATELE'!$H$19*'Beh smlouvy'!E$9/NaPoVo)+'Cenova nabidka Alternativni'!$H11*1/(1+F$31),'Cenova nabidka Alternativni'!$G11+IF(NaPoVo=0,0,'Cenova nabidka Alternativni'!$G11*'NASTAVENI OBJEDNATELE'!$H$19*'Beh smlouvy'!E$9/NaPoVo)+'Cenova nabidka Alternativni'!$H11))</f>
        <v>0</v>
      </c>
      <c r="G12" s="114">
        <f>'NABIDKA DOPRAVCE'!$K15*'Vypocty indexu'!H22*('Cenova nabidka Alternativni'!$F11+IF(OR(G$31&lt;SH,G$31&gt;HH),'Cenova nabidka Alternativni'!$G11*1/(1+G$31)*IF(NaPoVo=0,0,'Beh smlouvy'!F$8/NaPoVo)+IF(NaPoVo=0,0,'Cenova nabidka Alternativni'!$G11*1/(1+G$31)*'NASTAVENI OBJEDNATELE'!$H$19*'Beh smlouvy'!F$9/NaPoVo)+'Cenova nabidka Alternativni'!$H11*1/(1+G$31),'Cenova nabidka Alternativni'!$G11+IF(NaPoVo=0,0,'Cenova nabidka Alternativni'!$G11*'NASTAVENI OBJEDNATELE'!$H$19*'Beh smlouvy'!F$9/NaPoVo)+'Cenova nabidka Alternativni'!$H11))</f>
        <v>0</v>
      </c>
      <c r="H12" s="114">
        <f>'NABIDKA DOPRAVCE'!$K15*'Vypocty indexu'!I22*('Cenova nabidka Alternativni'!$F11+IF(OR(H$31&lt;SH,H$31&gt;HH),'Cenova nabidka Alternativni'!$G11*1/(1+H$31)*IF(NaPoVo=0,0,'Beh smlouvy'!G$8/NaPoVo)+IF(NaPoVo=0,0,'Cenova nabidka Alternativni'!$G11*1/(1+H$31)*'NASTAVENI OBJEDNATELE'!$H$19*'Beh smlouvy'!G$9/NaPoVo)+'Cenova nabidka Alternativni'!$H11*1/(1+H$31),'Cenova nabidka Alternativni'!$G11+IF(NaPoVo=0,0,'Cenova nabidka Alternativni'!$G11*'NASTAVENI OBJEDNATELE'!$H$19*'Beh smlouvy'!G$9/NaPoVo)+'Cenova nabidka Alternativni'!$H11))</f>
        <v>0</v>
      </c>
      <c r="I12" s="114">
        <f>'NABIDKA DOPRAVCE'!$K15*'Vypocty indexu'!J22*('Cenova nabidka Alternativni'!$F11+IF(OR(I$31&lt;SH,I$31&gt;HH),'Cenova nabidka Alternativni'!$G11*1/(1+I$31)*IF(NaPoVo=0,0,'Beh smlouvy'!H$8/NaPoVo)+IF(NaPoVo=0,0,'Cenova nabidka Alternativni'!$G11*1/(1+I$31)*'NASTAVENI OBJEDNATELE'!$H$19*'Beh smlouvy'!H$9/NaPoVo)+'Cenova nabidka Alternativni'!$H11*1/(1+I$31),'Cenova nabidka Alternativni'!$G11+IF(NaPoVo=0,0,'Cenova nabidka Alternativni'!$G11*'NASTAVENI OBJEDNATELE'!$H$19*'Beh smlouvy'!H$9/NaPoVo)+'Cenova nabidka Alternativni'!$H11))</f>
        <v>0</v>
      </c>
      <c r="J12" s="114">
        <f>'NABIDKA DOPRAVCE'!$K15*'Vypocty indexu'!K22*('Cenova nabidka Alternativni'!$F11+IF(OR(J$31&lt;SH,J$31&gt;HH),'Cenova nabidka Alternativni'!$G11*1/(1+J$31)*IF(NaPoVo=0,0,'Beh smlouvy'!I$8/NaPoVo)+IF(NaPoVo=0,0,'Cenova nabidka Alternativni'!$G11*1/(1+J$31)*'NASTAVENI OBJEDNATELE'!$H$19*'Beh smlouvy'!I$9/NaPoVo)+'Cenova nabidka Alternativni'!$H11*1/(1+J$31),'Cenova nabidka Alternativni'!$G11+IF(NaPoVo=0,0,'Cenova nabidka Alternativni'!$G11*'NASTAVENI OBJEDNATELE'!$H$19*'Beh smlouvy'!I$9/NaPoVo)+'Cenova nabidka Alternativni'!$H11))</f>
        <v>0</v>
      </c>
      <c r="K12" s="114">
        <f>'NABIDKA DOPRAVCE'!$K15*'Vypocty indexu'!L22*('Cenova nabidka Alternativni'!$F11+IF(OR(K$31&lt;SH,K$31&gt;HH),'Cenova nabidka Alternativni'!$G11*1/(1+K$31)*IF(NaPoVo=0,0,'Beh smlouvy'!J$8/NaPoVo)+IF(NaPoVo=0,0,'Cenova nabidka Alternativni'!$G11*1/(1+K$31)*'NASTAVENI OBJEDNATELE'!$H$19*'Beh smlouvy'!J$9/NaPoVo)+'Cenova nabidka Alternativni'!$H11*1/(1+K$31),'Cenova nabidka Alternativni'!$G11+IF(NaPoVo=0,0,'Cenova nabidka Alternativni'!$G11*'NASTAVENI OBJEDNATELE'!$H$19*'Beh smlouvy'!J$9/NaPoVo)+'Cenova nabidka Alternativni'!$H11))</f>
        <v>0</v>
      </c>
      <c r="L12" s="114">
        <f>'NABIDKA DOPRAVCE'!$K15*'Vypocty indexu'!M22*('Cenova nabidka Alternativni'!$F11+IF(OR(L$31&lt;SH,L$31&gt;HH),'Cenova nabidka Alternativni'!$G11*1/(1+L$31)*IF(NaPoVo=0,0,'Beh smlouvy'!K$8/NaPoVo)+IF(NaPoVo=0,0,'Cenova nabidka Alternativni'!$G11*1/(1+L$31)*'NASTAVENI OBJEDNATELE'!$H$19*'Beh smlouvy'!K$9/NaPoVo)+'Cenova nabidka Alternativni'!$H11*1/(1+L$31),'Cenova nabidka Alternativni'!$G11+IF(NaPoVo=0,0,'Cenova nabidka Alternativni'!$G11*'NASTAVENI OBJEDNATELE'!$H$19*'Beh smlouvy'!K$9/NaPoVo)+'Cenova nabidka Alternativni'!$H11))</f>
        <v>0</v>
      </c>
      <c r="M12" s="114">
        <f>'NABIDKA DOPRAVCE'!$K15*'Vypocty indexu'!N22*('Cenova nabidka Alternativni'!$F11+IF(OR(M$31&lt;SH,M$31&gt;HH),'Cenova nabidka Alternativni'!$G11*1/(1+M$31)*IF(NaPoVo=0,0,'Beh smlouvy'!L$8/NaPoVo)+IF(NaPoVo=0,0,'Cenova nabidka Alternativni'!$G11*1/(1+M$31)*'NASTAVENI OBJEDNATELE'!$H$19*'Beh smlouvy'!L$9/NaPoVo)+'Cenova nabidka Alternativni'!$H11*1/(1+M$31),'Cenova nabidka Alternativni'!$G11+IF(NaPoVo=0,0,'Cenova nabidka Alternativni'!$G11*'NASTAVENI OBJEDNATELE'!$H$19*'Beh smlouvy'!L$9/NaPoVo)+'Cenova nabidka Alternativni'!$H11))</f>
        <v>0</v>
      </c>
      <c r="N12" s="114">
        <f>'NABIDKA DOPRAVCE'!$K15*'Vypocty indexu'!O22*('Cenova nabidka Alternativni'!$F11+IF(OR(N$31&lt;SH,N$31&gt;HH),'Cenova nabidka Alternativni'!$G11*1/(1+N$31)*IF(NaPoVo=0,0,'Beh smlouvy'!M$8/NaPoVo)+IF(NaPoVo=0,0,'Cenova nabidka Alternativni'!$G11*1/(1+N$31)*'NASTAVENI OBJEDNATELE'!$H$19*'Beh smlouvy'!M$9/NaPoVo)+'Cenova nabidka Alternativni'!$H11*1/(1+N$31),'Cenova nabidka Alternativni'!$G11+IF(NaPoVo=0,0,'Cenova nabidka Alternativni'!$G11*'NASTAVENI OBJEDNATELE'!$H$19*'Beh smlouvy'!M$9/NaPoVo)+'Cenova nabidka Alternativni'!$H11))</f>
        <v>0</v>
      </c>
    </row>
    <row r="13" spans="2:14" outlineLevel="1">
      <c r="B13" s="55" t="s">
        <v>25</v>
      </c>
      <c r="C13" s="46" t="s">
        <v>53</v>
      </c>
      <c r="D13" s="184"/>
      <c r="E13" s="114">
        <f>'NABIDKA DOPRAVCE'!$K16*'Vypocty indexu'!F23*('Cenova nabidka Alternativni'!$F12+IF(OR(E$31&lt;SH,E$31&gt;HH),'Cenova nabidka Alternativni'!$G12*1/(1+E$31)*IF(NaPoVo=0,0,'Beh smlouvy'!D$8/NaPoVo)+IF(NaPoVo=0,0,'Cenova nabidka Alternativni'!$G12*1/(1+E$31)*'NASTAVENI OBJEDNATELE'!$H$19*'Beh smlouvy'!D$9/NaPoVo)+'Cenova nabidka Alternativni'!$H12*1/(1+E$31),'Cenova nabidka Alternativni'!$G12+IF(NaPoVo=0,0,'Cenova nabidka Alternativni'!$G12*'NASTAVENI OBJEDNATELE'!$H$19*'Beh smlouvy'!D$9/NaPoVo)+'Cenova nabidka Alternativni'!$H12))</f>
        <v>0</v>
      </c>
      <c r="F13" s="114">
        <f>'NABIDKA DOPRAVCE'!$K16*'Vypocty indexu'!G23*('Cenova nabidka Alternativni'!$F12+IF(OR(F$31&lt;SH,F$31&gt;HH),'Cenova nabidka Alternativni'!$G12*1/(1+F$31)*IF(NaPoVo=0,0,'Beh smlouvy'!E$8/NaPoVo)+IF(NaPoVo=0,0,'Cenova nabidka Alternativni'!$G12*1/(1+F$31)*'NASTAVENI OBJEDNATELE'!$H$19*'Beh smlouvy'!E$9/NaPoVo)+'Cenova nabidka Alternativni'!$H12*1/(1+F$31),'Cenova nabidka Alternativni'!$G12+IF(NaPoVo=0,0,'Cenova nabidka Alternativni'!$G12*'NASTAVENI OBJEDNATELE'!$H$19*'Beh smlouvy'!E$9/NaPoVo)+'Cenova nabidka Alternativni'!$H12))</f>
        <v>0</v>
      </c>
      <c r="G13" s="114">
        <f>'NABIDKA DOPRAVCE'!$K16*'Vypocty indexu'!H23*('Cenova nabidka Alternativni'!$F12+IF(OR(G$31&lt;SH,G$31&gt;HH),'Cenova nabidka Alternativni'!$G12*1/(1+G$31)*IF(NaPoVo=0,0,'Beh smlouvy'!F$8/NaPoVo)+IF(NaPoVo=0,0,'Cenova nabidka Alternativni'!$G12*1/(1+G$31)*'NASTAVENI OBJEDNATELE'!$H$19*'Beh smlouvy'!F$9/NaPoVo)+'Cenova nabidka Alternativni'!$H12*1/(1+G$31),'Cenova nabidka Alternativni'!$G12+IF(NaPoVo=0,0,'Cenova nabidka Alternativni'!$G12*'NASTAVENI OBJEDNATELE'!$H$19*'Beh smlouvy'!F$9/NaPoVo)+'Cenova nabidka Alternativni'!$H12))</f>
        <v>0</v>
      </c>
      <c r="H13" s="114">
        <f>'NABIDKA DOPRAVCE'!$K16*'Vypocty indexu'!I23*('Cenova nabidka Alternativni'!$F12+IF(OR(H$31&lt;SH,H$31&gt;HH),'Cenova nabidka Alternativni'!$G12*1/(1+H$31)*IF(NaPoVo=0,0,'Beh smlouvy'!G$8/NaPoVo)+IF(NaPoVo=0,0,'Cenova nabidka Alternativni'!$G12*1/(1+H$31)*'NASTAVENI OBJEDNATELE'!$H$19*'Beh smlouvy'!G$9/NaPoVo)+'Cenova nabidka Alternativni'!$H12*1/(1+H$31),'Cenova nabidka Alternativni'!$G12+IF(NaPoVo=0,0,'Cenova nabidka Alternativni'!$G12*'NASTAVENI OBJEDNATELE'!$H$19*'Beh smlouvy'!G$9/NaPoVo)+'Cenova nabidka Alternativni'!$H12))</f>
        <v>0</v>
      </c>
      <c r="I13" s="114">
        <f>'NABIDKA DOPRAVCE'!$K16*'Vypocty indexu'!J23*('Cenova nabidka Alternativni'!$F12+IF(OR(I$31&lt;SH,I$31&gt;HH),'Cenova nabidka Alternativni'!$G12*1/(1+I$31)*IF(NaPoVo=0,0,'Beh smlouvy'!H$8/NaPoVo)+IF(NaPoVo=0,0,'Cenova nabidka Alternativni'!$G12*1/(1+I$31)*'NASTAVENI OBJEDNATELE'!$H$19*'Beh smlouvy'!H$9/NaPoVo)+'Cenova nabidka Alternativni'!$H12*1/(1+I$31),'Cenova nabidka Alternativni'!$G12+IF(NaPoVo=0,0,'Cenova nabidka Alternativni'!$G12*'NASTAVENI OBJEDNATELE'!$H$19*'Beh smlouvy'!H$9/NaPoVo)+'Cenova nabidka Alternativni'!$H12))</f>
        <v>0</v>
      </c>
      <c r="J13" s="114">
        <f>'NABIDKA DOPRAVCE'!$K16*'Vypocty indexu'!K23*('Cenova nabidka Alternativni'!$F12+IF(OR(J$31&lt;SH,J$31&gt;HH),'Cenova nabidka Alternativni'!$G12*1/(1+J$31)*IF(NaPoVo=0,0,'Beh smlouvy'!I$8/NaPoVo)+IF(NaPoVo=0,0,'Cenova nabidka Alternativni'!$G12*1/(1+J$31)*'NASTAVENI OBJEDNATELE'!$H$19*'Beh smlouvy'!I$9/NaPoVo)+'Cenova nabidka Alternativni'!$H12*1/(1+J$31),'Cenova nabidka Alternativni'!$G12+IF(NaPoVo=0,0,'Cenova nabidka Alternativni'!$G12*'NASTAVENI OBJEDNATELE'!$H$19*'Beh smlouvy'!I$9/NaPoVo)+'Cenova nabidka Alternativni'!$H12))</f>
        <v>0</v>
      </c>
      <c r="K13" s="114">
        <f>'NABIDKA DOPRAVCE'!$K16*'Vypocty indexu'!L23*('Cenova nabidka Alternativni'!$F12+IF(OR(K$31&lt;SH,K$31&gt;HH),'Cenova nabidka Alternativni'!$G12*1/(1+K$31)*IF(NaPoVo=0,0,'Beh smlouvy'!J$8/NaPoVo)+IF(NaPoVo=0,0,'Cenova nabidka Alternativni'!$G12*1/(1+K$31)*'NASTAVENI OBJEDNATELE'!$H$19*'Beh smlouvy'!J$9/NaPoVo)+'Cenova nabidka Alternativni'!$H12*1/(1+K$31),'Cenova nabidka Alternativni'!$G12+IF(NaPoVo=0,0,'Cenova nabidka Alternativni'!$G12*'NASTAVENI OBJEDNATELE'!$H$19*'Beh smlouvy'!J$9/NaPoVo)+'Cenova nabidka Alternativni'!$H12))</f>
        <v>0</v>
      </c>
      <c r="L13" s="114">
        <f>'NABIDKA DOPRAVCE'!$K16*'Vypocty indexu'!M23*('Cenova nabidka Alternativni'!$F12+IF(OR(L$31&lt;SH,L$31&gt;HH),'Cenova nabidka Alternativni'!$G12*1/(1+L$31)*IF(NaPoVo=0,0,'Beh smlouvy'!K$8/NaPoVo)+IF(NaPoVo=0,0,'Cenova nabidka Alternativni'!$G12*1/(1+L$31)*'NASTAVENI OBJEDNATELE'!$H$19*'Beh smlouvy'!K$9/NaPoVo)+'Cenova nabidka Alternativni'!$H12*1/(1+L$31),'Cenova nabidka Alternativni'!$G12+IF(NaPoVo=0,0,'Cenova nabidka Alternativni'!$G12*'NASTAVENI OBJEDNATELE'!$H$19*'Beh smlouvy'!K$9/NaPoVo)+'Cenova nabidka Alternativni'!$H12))</f>
        <v>0</v>
      </c>
      <c r="M13" s="114">
        <f>'NABIDKA DOPRAVCE'!$K16*'Vypocty indexu'!N23*('Cenova nabidka Alternativni'!$F12+IF(OR(M$31&lt;SH,M$31&gt;HH),'Cenova nabidka Alternativni'!$G12*1/(1+M$31)*IF(NaPoVo=0,0,'Beh smlouvy'!L$8/NaPoVo)+IF(NaPoVo=0,0,'Cenova nabidka Alternativni'!$G12*1/(1+M$31)*'NASTAVENI OBJEDNATELE'!$H$19*'Beh smlouvy'!L$9/NaPoVo)+'Cenova nabidka Alternativni'!$H12*1/(1+M$31),'Cenova nabidka Alternativni'!$G12+IF(NaPoVo=0,0,'Cenova nabidka Alternativni'!$G12*'NASTAVENI OBJEDNATELE'!$H$19*'Beh smlouvy'!L$9/NaPoVo)+'Cenova nabidka Alternativni'!$H12))</f>
        <v>0</v>
      </c>
      <c r="N13" s="114">
        <f>'NABIDKA DOPRAVCE'!$K16*'Vypocty indexu'!O23*('Cenova nabidka Alternativni'!$F12+IF(OR(N$31&lt;SH,N$31&gt;HH),'Cenova nabidka Alternativni'!$G12*1/(1+N$31)*IF(NaPoVo=0,0,'Beh smlouvy'!M$8/NaPoVo)+IF(NaPoVo=0,0,'Cenova nabidka Alternativni'!$G12*1/(1+N$31)*'NASTAVENI OBJEDNATELE'!$H$19*'Beh smlouvy'!M$9/NaPoVo)+'Cenova nabidka Alternativni'!$H12*1/(1+N$31),'Cenova nabidka Alternativni'!$G12+IF(NaPoVo=0,0,'Cenova nabidka Alternativni'!$G12*'NASTAVENI OBJEDNATELE'!$H$19*'Beh smlouvy'!M$9/NaPoVo)+'Cenova nabidka Alternativni'!$H12))</f>
        <v>0</v>
      </c>
    </row>
    <row r="14" spans="2:14" outlineLevel="1">
      <c r="B14" s="55" t="s">
        <v>26</v>
      </c>
      <c r="C14" s="46" t="s">
        <v>54</v>
      </c>
      <c r="D14" s="184"/>
      <c r="E14" s="114">
        <f>'NABIDKA DOPRAVCE'!$K17*'Vypocty indexu'!F24*('Cenova nabidka Alternativni'!$F13+IF(OR(E$31&lt;SH,E$31&gt;HH),'Cenova nabidka Alternativni'!$G13*1/(1+E$31)*IF(NaPoVo=0,0,'Beh smlouvy'!D$8/NaPoVo)+IF(NaPoVo=0,0,'Cenova nabidka Alternativni'!$G13*1/(1+E$31)*'NASTAVENI OBJEDNATELE'!$H$19*'Beh smlouvy'!D$9/NaPoVo)+'Cenova nabidka Alternativni'!$H13*1/(1+E$31),'Cenova nabidka Alternativni'!$G13+IF(NaPoVo=0,0,'Cenova nabidka Alternativni'!$G13*'NASTAVENI OBJEDNATELE'!$H$19*'Beh smlouvy'!D$9/NaPoVo)+'Cenova nabidka Alternativni'!$H13))</f>
        <v>0</v>
      </c>
      <c r="F14" s="114">
        <f>'NABIDKA DOPRAVCE'!$K17*'Vypocty indexu'!G24*('Cenova nabidka Alternativni'!$F13+IF(OR(F$31&lt;SH,F$31&gt;HH),'Cenova nabidka Alternativni'!$G13*1/(1+F$31)*IF(NaPoVo=0,0,'Beh smlouvy'!E$8/NaPoVo)+IF(NaPoVo=0,0,'Cenova nabidka Alternativni'!$G13*1/(1+F$31)*'NASTAVENI OBJEDNATELE'!$H$19*'Beh smlouvy'!E$9/NaPoVo)+'Cenova nabidka Alternativni'!$H13*1/(1+F$31),'Cenova nabidka Alternativni'!$G13+IF(NaPoVo=0,0,'Cenova nabidka Alternativni'!$G13*'NASTAVENI OBJEDNATELE'!$H$19*'Beh smlouvy'!E$9/NaPoVo)+'Cenova nabidka Alternativni'!$H13))</f>
        <v>0</v>
      </c>
      <c r="G14" s="114">
        <f>'NABIDKA DOPRAVCE'!$K17*'Vypocty indexu'!H24*('Cenova nabidka Alternativni'!$F13+IF(OR(G$31&lt;SH,G$31&gt;HH),'Cenova nabidka Alternativni'!$G13*1/(1+G$31)*IF(NaPoVo=0,0,'Beh smlouvy'!F$8/NaPoVo)+IF(NaPoVo=0,0,'Cenova nabidka Alternativni'!$G13*1/(1+G$31)*'NASTAVENI OBJEDNATELE'!$H$19*'Beh smlouvy'!F$9/NaPoVo)+'Cenova nabidka Alternativni'!$H13*1/(1+G$31),'Cenova nabidka Alternativni'!$G13+IF(NaPoVo=0,0,'Cenova nabidka Alternativni'!$G13*'NASTAVENI OBJEDNATELE'!$H$19*'Beh smlouvy'!F$9/NaPoVo)+'Cenova nabidka Alternativni'!$H13))</f>
        <v>0</v>
      </c>
      <c r="H14" s="114">
        <f>'NABIDKA DOPRAVCE'!$K17*'Vypocty indexu'!I24*('Cenova nabidka Alternativni'!$F13+IF(OR(H$31&lt;SH,H$31&gt;HH),'Cenova nabidka Alternativni'!$G13*1/(1+H$31)*IF(NaPoVo=0,0,'Beh smlouvy'!G$8/NaPoVo)+IF(NaPoVo=0,0,'Cenova nabidka Alternativni'!$G13*1/(1+H$31)*'NASTAVENI OBJEDNATELE'!$H$19*'Beh smlouvy'!G$9/NaPoVo)+'Cenova nabidka Alternativni'!$H13*1/(1+H$31),'Cenova nabidka Alternativni'!$G13+IF(NaPoVo=0,0,'Cenova nabidka Alternativni'!$G13*'NASTAVENI OBJEDNATELE'!$H$19*'Beh smlouvy'!G$9/NaPoVo)+'Cenova nabidka Alternativni'!$H13))</f>
        <v>0</v>
      </c>
      <c r="I14" s="114">
        <f>'NABIDKA DOPRAVCE'!$K17*'Vypocty indexu'!J24*('Cenova nabidka Alternativni'!$F13+IF(OR(I$31&lt;SH,I$31&gt;HH),'Cenova nabidka Alternativni'!$G13*1/(1+I$31)*IF(NaPoVo=0,0,'Beh smlouvy'!H$8/NaPoVo)+IF(NaPoVo=0,0,'Cenova nabidka Alternativni'!$G13*1/(1+I$31)*'NASTAVENI OBJEDNATELE'!$H$19*'Beh smlouvy'!H$9/NaPoVo)+'Cenova nabidka Alternativni'!$H13*1/(1+I$31),'Cenova nabidka Alternativni'!$G13+IF(NaPoVo=0,0,'Cenova nabidka Alternativni'!$G13*'NASTAVENI OBJEDNATELE'!$H$19*'Beh smlouvy'!H$9/NaPoVo)+'Cenova nabidka Alternativni'!$H13))</f>
        <v>0</v>
      </c>
      <c r="J14" s="114">
        <f>'NABIDKA DOPRAVCE'!$K17*'Vypocty indexu'!K24*('Cenova nabidka Alternativni'!$F13+IF(OR(J$31&lt;SH,J$31&gt;HH),'Cenova nabidka Alternativni'!$G13*1/(1+J$31)*IF(NaPoVo=0,0,'Beh smlouvy'!I$8/NaPoVo)+IF(NaPoVo=0,0,'Cenova nabidka Alternativni'!$G13*1/(1+J$31)*'NASTAVENI OBJEDNATELE'!$H$19*'Beh smlouvy'!I$9/NaPoVo)+'Cenova nabidka Alternativni'!$H13*1/(1+J$31),'Cenova nabidka Alternativni'!$G13+IF(NaPoVo=0,0,'Cenova nabidka Alternativni'!$G13*'NASTAVENI OBJEDNATELE'!$H$19*'Beh smlouvy'!I$9/NaPoVo)+'Cenova nabidka Alternativni'!$H13))</f>
        <v>0</v>
      </c>
      <c r="K14" s="114">
        <f>'NABIDKA DOPRAVCE'!$K17*'Vypocty indexu'!L24*('Cenova nabidka Alternativni'!$F13+IF(OR(K$31&lt;SH,K$31&gt;HH),'Cenova nabidka Alternativni'!$G13*1/(1+K$31)*IF(NaPoVo=0,0,'Beh smlouvy'!J$8/NaPoVo)+IF(NaPoVo=0,0,'Cenova nabidka Alternativni'!$G13*1/(1+K$31)*'NASTAVENI OBJEDNATELE'!$H$19*'Beh smlouvy'!J$9/NaPoVo)+'Cenova nabidka Alternativni'!$H13*1/(1+K$31),'Cenova nabidka Alternativni'!$G13+IF(NaPoVo=0,0,'Cenova nabidka Alternativni'!$G13*'NASTAVENI OBJEDNATELE'!$H$19*'Beh smlouvy'!J$9/NaPoVo)+'Cenova nabidka Alternativni'!$H13))</f>
        <v>0</v>
      </c>
      <c r="L14" s="114">
        <f>'NABIDKA DOPRAVCE'!$K17*'Vypocty indexu'!M24*('Cenova nabidka Alternativni'!$F13+IF(OR(L$31&lt;SH,L$31&gt;HH),'Cenova nabidka Alternativni'!$G13*1/(1+L$31)*IF(NaPoVo=0,0,'Beh smlouvy'!K$8/NaPoVo)+IF(NaPoVo=0,0,'Cenova nabidka Alternativni'!$G13*1/(1+L$31)*'NASTAVENI OBJEDNATELE'!$H$19*'Beh smlouvy'!K$9/NaPoVo)+'Cenova nabidka Alternativni'!$H13*1/(1+L$31),'Cenova nabidka Alternativni'!$G13+IF(NaPoVo=0,0,'Cenova nabidka Alternativni'!$G13*'NASTAVENI OBJEDNATELE'!$H$19*'Beh smlouvy'!K$9/NaPoVo)+'Cenova nabidka Alternativni'!$H13))</f>
        <v>0</v>
      </c>
      <c r="M14" s="114">
        <f>'NABIDKA DOPRAVCE'!$K17*'Vypocty indexu'!N24*('Cenova nabidka Alternativni'!$F13+IF(OR(M$31&lt;SH,M$31&gt;HH),'Cenova nabidka Alternativni'!$G13*1/(1+M$31)*IF(NaPoVo=0,0,'Beh smlouvy'!L$8/NaPoVo)+IF(NaPoVo=0,0,'Cenova nabidka Alternativni'!$G13*1/(1+M$31)*'NASTAVENI OBJEDNATELE'!$H$19*'Beh smlouvy'!L$9/NaPoVo)+'Cenova nabidka Alternativni'!$H13*1/(1+M$31),'Cenova nabidka Alternativni'!$G13+IF(NaPoVo=0,0,'Cenova nabidka Alternativni'!$G13*'NASTAVENI OBJEDNATELE'!$H$19*'Beh smlouvy'!L$9/NaPoVo)+'Cenova nabidka Alternativni'!$H13))</f>
        <v>0</v>
      </c>
      <c r="N14" s="114">
        <f>'NABIDKA DOPRAVCE'!$K17*'Vypocty indexu'!O24*('Cenova nabidka Alternativni'!$F13+IF(OR(N$31&lt;SH,N$31&gt;HH),'Cenova nabidka Alternativni'!$G13*1/(1+N$31)*IF(NaPoVo=0,0,'Beh smlouvy'!M$8/NaPoVo)+IF(NaPoVo=0,0,'Cenova nabidka Alternativni'!$G13*1/(1+N$31)*'NASTAVENI OBJEDNATELE'!$H$19*'Beh smlouvy'!M$9/NaPoVo)+'Cenova nabidka Alternativni'!$H13*1/(1+N$31),'Cenova nabidka Alternativni'!$G13+IF(NaPoVo=0,0,'Cenova nabidka Alternativni'!$G13*'NASTAVENI OBJEDNATELE'!$H$19*'Beh smlouvy'!M$9/NaPoVo)+'Cenova nabidka Alternativni'!$H13))</f>
        <v>0</v>
      </c>
    </row>
    <row r="15" spans="2:14" outlineLevel="1">
      <c r="B15" s="55">
        <v>15</v>
      </c>
      <c r="C15" s="46" t="s">
        <v>39</v>
      </c>
      <c r="D15" s="184"/>
      <c r="E15" s="114">
        <f>'NABIDKA DOPRAVCE'!$K18*'Vypocty indexu'!F25*('Cenova nabidka Alternativni'!$F14+IF(OR(E$31&lt;SH,E$31&gt;HH),'Cenova nabidka Alternativni'!$G14*1/(1+E$31)*IF(NaPoVo=0,0,'Beh smlouvy'!D$8/NaPoVo)+IF(NaPoVo=0,0,'Cenova nabidka Alternativni'!$G14*1/(1+E$31)*'NASTAVENI OBJEDNATELE'!$H$19*'Beh smlouvy'!D$9/NaPoVo)+'Cenova nabidka Alternativni'!$H14*1/(1+E$31),'Cenova nabidka Alternativni'!$G14+IF(NaPoVo=0,0,'Cenova nabidka Alternativni'!$G14*'NASTAVENI OBJEDNATELE'!$H$19*'Beh smlouvy'!D$9/NaPoVo)+'Cenova nabidka Alternativni'!$H14))</f>
        <v>0</v>
      </c>
      <c r="F15" s="114">
        <f>'NABIDKA DOPRAVCE'!$K18*'Vypocty indexu'!G25*('Cenova nabidka Alternativni'!$F14+IF(OR(F$31&lt;SH,F$31&gt;HH),'Cenova nabidka Alternativni'!$G14*1/(1+F$31)*IF(NaPoVo=0,0,'Beh smlouvy'!E$8/NaPoVo)+IF(NaPoVo=0,0,'Cenova nabidka Alternativni'!$G14*1/(1+F$31)*'NASTAVENI OBJEDNATELE'!$H$19*'Beh smlouvy'!E$9/NaPoVo)+'Cenova nabidka Alternativni'!$H14*1/(1+F$31),'Cenova nabidka Alternativni'!$G14+IF(NaPoVo=0,0,'Cenova nabidka Alternativni'!$G14*'NASTAVENI OBJEDNATELE'!$H$19*'Beh smlouvy'!E$9/NaPoVo)+'Cenova nabidka Alternativni'!$H14))</f>
        <v>0</v>
      </c>
      <c r="G15" s="114">
        <f>'NABIDKA DOPRAVCE'!$K18*'Vypocty indexu'!H25*('Cenova nabidka Alternativni'!$F14+IF(OR(G$31&lt;SH,G$31&gt;HH),'Cenova nabidka Alternativni'!$G14*1/(1+G$31)*IF(NaPoVo=0,0,'Beh smlouvy'!F$8/NaPoVo)+IF(NaPoVo=0,0,'Cenova nabidka Alternativni'!$G14*1/(1+G$31)*'NASTAVENI OBJEDNATELE'!$H$19*'Beh smlouvy'!F$9/NaPoVo)+'Cenova nabidka Alternativni'!$H14*1/(1+G$31),'Cenova nabidka Alternativni'!$G14+IF(NaPoVo=0,0,'Cenova nabidka Alternativni'!$G14*'NASTAVENI OBJEDNATELE'!$H$19*'Beh smlouvy'!F$9/NaPoVo)+'Cenova nabidka Alternativni'!$H14))</f>
        <v>0</v>
      </c>
      <c r="H15" s="114">
        <f>'NABIDKA DOPRAVCE'!$K18*'Vypocty indexu'!I25*('Cenova nabidka Alternativni'!$F14+IF(OR(H$31&lt;SH,H$31&gt;HH),'Cenova nabidka Alternativni'!$G14*1/(1+H$31)*IF(NaPoVo=0,0,'Beh smlouvy'!G$8/NaPoVo)+IF(NaPoVo=0,0,'Cenova nabidka Alternativni'!$G14*1/(1+H$31)*'NASTAVENI OBJEDNATELE'!$H$19*'Beh smlouvy'!G$9/NaPoVo)+'Cenova nabidka Alternativni'!$H14*1/(1+H$31),'Cenova nabidka Alternativni'!$G14+IF(NaPoVo=0,0,'Cenova nabidka Alternativni'!$G14*'NASTAVENI OBJEDNATELE'!$H$19*'Beh smlouvy'!G$9/NaPoVo)+'Cenova nabidka Alternativni'!$H14))</f>
        <v>0</v>
      </c>
      <c r="I15" s="114">
        <f>'NABIDKA DOPRAVCE'!$K18*'Vypocty indexu'!J25*('Cenova nabidka Alternativni'!$F14+IF(OR(I$31&lt;SH,I$31&gt;HH),'Cenova nabidka Alternativni'!$G14*1/(1+I$31)*IF(NaPoVo=0,0,'Beh smlouvy'!H$8/NaPoVo)+IF(NaPoVo=0,0,'Cenova nabidka Alternativni'!$G14*1/(1+I$31)*'NASTAVENI OBJEDNATELE'!$H$19*'Beh smlouvy'!H$9/NaPoVo)+'Cenova nabidka Alternativni'!$H14*1/(1+I$31),'Cenova nabidka Alternativni'!$G14+IF(NaPoVo=0,0,'Cenova nabidka Alternativni'!$G14*'NASTAVENI OBJEDNATELE'!$H$19*'Beh smlouvy'!H$9/NaPoVo)+'Cenova nabidka Alternativni'!$H14))</f>
        <v>0</v>
      </c>
      <c r="J15" s="114">
        <f>'NABIDKA DOPRAVCE'!$K18*'Vypocty indexu'!K25*('Cenova nabidka Alternativni'!$F14+IF(OR(J$31&lt;SH,J$31&gt;HH),'Cenova nabidka Alternativni'!$G14*1/(1+J$31)*IF(NaPoVo=0,0,'Beh smlouvy'!I$8/NaPoVo)+IF(NaPoVo=0,0,'Cenova nabidka Alternativni'!$G14*1/(1+J$31)*'NASTAVENI OBJEDNATELE'!$H$19*'Beh smlouvy'!I$9/NaPoVo)+'Cenova nabidka Alternativni'!$H14*1/(1+J$31),'Cenova nabidka Alternativni'!$G14+IF(NaPoVo=0,0,'Cenova nabidka Alternativni'!$G14*'NASTAVENI OBJEDNATELE'!$H$19*'Beh smlouvy'!I$9/NaPoVo)+'Cenova nabidka Alternativni'!$H14))</f>
        <v>0</v>
      </c>
      <c r="K15" s="114">
        <f>'NABIDKA DOPRAVCE'!$K18*'Vypocty indexu'!L25*('Cenova nabidka Alternativni'!$F14+IF(OR(K$31&lt;SH,K$31&gt;HH),'Cenova nabidka Alternativni'!$G14*1/(1+K$31)*IF(NaPoVo=0,0,'Beh smlouvy'!J$8/NaPoVo)+IF(NaPoVo=0,0,'Cenova nabidka Alternativni'!$G14*1/(1+K$31)*'NASTAVENI OBJEDNATELE'!$H$19*'Beh smlouvy'!J$9/NaPoVo)+'Cenova nabidka Alternativni'!$H14*1/(1+K$31),'Cenova nabidka Alternativni'!$G14+IF(NaPoVo=0,0,'Cenova nabidka Alternativni'!$G14*'NASTAVENI OBJEDNATELE'!$H$19*'Beh smlouvy'!J$9/NaPoVo)+'Cenova nabidka Alternativni'!$H14))</f>
        <v>0</v>
      </c>
      <c r="L15" s="114">
        <f>'NABIDKA DOPRAVCE'!$K18*'Vypocty indexu'!M25*('Cenova nabidka Alternativni'!$F14+IF(OR(L$31&lt;SH,L$31&gt;HH),'Cenova nabidka Alternativni'!$G14*1/(1+L$31)*IF(NaPoVo=0,0,'Beh smlouvy'!K$8/NaPoVo)+IF(NaPoVo=0,0,'Cenova nabidka Alternativni'!$G14*1/(1+L$31)*'NASTAVENI OBJEDNATELE'!$H$19*'Beh smlouvy'!K$9/NaPoVo)+'Cenova nabidka Alternativni'!$H14*1/(1+L$31),'Cenova nabidka Alternativni'!$G14+IF(NaPoVo=0,0,'Cenova nabidka Alternativni'!$G14*'NASTAVENI OBJEDNATELE'!$H$19*'Beh smlouvy'!K$9/NaPoVo)+'Cenova nabidka Alternativni'!$H14))</f>
        <v>0</v>
      </c>
      <c r="M15" s="114">
        <f>'NABIDKA DOPRAVCE'!$K18*'Vypocty indexu'!N25*('Cenova nabidka Alternativni'!$F14+IF(OR(M$31&lt;SH,M$31&gt;HH),'Cenova nabidka Alternativni'!$G14*1/(1+M$31)*IF(NaPoVo=0,0,'Beh smlouvy'!L$8/NaPoVo)+IF(NaPoVo=0,0,'Cenova nabidka Alternativni'!$G14*1/(1+M$31)*'NASTAVENI OBJEDNATELE'!$H$19*'Beh smlouvy'!L$9/NaPoVo)+'Cenova nabidka Alternativni'!$H14*1/(1+M$31),'Cenova nabidka Alternativni'!$G14+IF(NaPoVo=0,0,'Cenova nabidka Alternativni'!$G14*'NASTAVENI OBJEDNATELE'!$H$19*'Beh smlouvy'!L$9/NaPoVo)+'Cenova nabidka Alternativni'!$H14))</f>
        <v>0</v>
      </c>
      <c r="N15" s="114">
        <f>'NABIDKA DOPRAVCE'!$K18*'Vypocty indexu'!O25*('Cenova nabidka Alternativni'!$F14+IF(OR(N$31&lt;SH,N$31&gt;HH),'Cenova nabidka Alternativni'!$G14*1/(1+N$31)*IF(NaPoVo=0,0,'Beh smlouvy'!M$8/NaPoVo)+IF(NaPoVo=0,0,'Cenova nabidka Alternativni'!$G14*1/(1+N$31)*'NASTAVENI OBJEDNATELE'!$H$19*'Beh smlouvy'!M$9/NaPoVo)+'Cenova nabidka Alternativni'!$H14*1/(1+N$31),'Cenova nabidka Alternativni'!$G14+IF(NaPoVo=0,0,'Cenova nabidka Alternativni'!$G14*'NASTAVENI OBJEDNATELE'!$H$19*'Beh smlouvy'!M$9/NaPoVo)+'Cenova nabidka Alternativni'!$H14))</f>
        <v>0</v>
      </c>
    </row>
    <row r="16" spans="2:14" outlineLevel="1">
      <c r="B16" s="55" t="s">
        <v>27</v>
      </c>
      <c r="C16" s="46" t="s">
        <v>55</v>
      </c>
      <c r="D16" s="184"/>
      <c r="E16" s="603">
        <f>IF('Beh smlouvy'!D$10="",E$34,(1+'Beh smlouvy'!D$10)*E$34)</f>
        <v>0</v>
      </c>
      <c r="F16" s="603">
        <f>IF('Beh smlouvy'!E$10="",F$34,(1+'Beh smlouvy'!E$10)*F$34)</f>
        <v>0</v>
      </c>
      <c r="G16" s="603">
        <f>IF('Beh smlouvy'!F$10="",G$34,(1+'Beh smlouvy'!F$10)*G$34)</f>
        <v>0</v>
      </c>
      <c r="H16" s="603">
        <f>IF('Beh smlouvy'!G$10="",H$34,(1+'Beh smlouvy'!G$10)*H$34)</f>
        <v>0</v>
      </c>
      <c r="I16" s="603">
        <f>IF('Beh smlouvy'!H$10="",I$34,(1+'Beh smlouvy'!H$10)*I$34)</f>
        <v>0</v>
      </c>
      <c r="J16" s="603">
        <f>IF('Beh smlouvy'!I$10="",J$34,(1+'Beh smlouvy'!I$10)*J$34)</f>
        <v>0</v>
      </c>
      <c r="K16" s="603">
        <f>IF('Beh smlouvy'!J$10="",K$34,(1+'Beh smlouvy'!J$10)*K$34)</f>
        <v>0</v>
      </c>
      <c r="L16" s="603">
        <f>IF('Beh smlouvy'!K$10="",L$34,(1+'Beh smlouvy'!K$10)*L$34)</f>
        <v>0</v>
      </c>
      <c r="M16" s="603">
        <f>IF('Beh smlouvy'!L$10="",M$34,(1+'Beh smlouvy'!L$10)*M$34)</f>
        <v>0</v>
      </c>
      <c r="N16" s="603">
        <f>IF('Beh smlouvy'!M$10="",N$34,(1+'Beh smlouvy'!M$10)*N$34)</f>
        <v>0</v>
      </c>
    </row>
    <row r="17" spans="2:15" outlineLevel="1">
      <c r="B17" s="55" t="s">
        <v>28</v>
      </c>
      <c r="C17" s="46" t="s">
        <v>56</v>
      </c>
      <c r="D17" s="184"/>
      <c r="E17" s="114">
        <f>'NABIDKA DOPRAVCE'!$K20*'Vypocty indexu'!F27*('Cenova nabidka Alternativni'!$F16+IF(OR(E$31&lt;SH,E$31&gt;HH),'Cenova nabidka Alternativni'!$G16*1/(1+E$31)*IF(NaPoVo=0,0,'Beh smlouvy'!D$8/NaPoVo)+IF(NaPoVo=0,0,'Cenova nabidka Alternativni'!$G16*1/(1+E$31)*'NASTAVENI OBJEDNATELE'!$H$19*'Beh smlouvy'!D$9/NaPoVo)+'Cenova nabidka Alternativni'!$H16*1/(1+E$31),'Cenova nabidka Alternativni'!$G16+IF(NaPoVo=0,0,'Cenova nabidka Alternativni'!$G16*'NASTAVENI OBJEDNATELE'!$H$19*'Beh smlouvy'!D$9/NaPoVo)+'Cenova nabidka Alternativni'!$H16))</f>
        <v>0</v>
      </c>
      <c r="F17" s="114">
        <f>'NABIDKA DOPRAVCE'!$K20*'Vypocty indexu'!G27*('Cenova nabidka Alternativni'!$F16+IF(OR(F$31&lt;SH,F$31&gt;HH),'Cenova nabidka Alternativni'!$G16*1/(1+F$31)*IF(NaPoVo=0,0,'Beh smlouvy'!E$8/NaPoVo)+IF(NaPoVo=0,0,'Cenova nabidka Alternativni'!$G16*1/(1+F$31)*'NASTAVENI OBJEDNATELE'!$H$19*'Beh smlouvy'!E$9/NaPoVo)+'Cenova nabidka Alternativni'!$H16*1/(1+F$31),'Cenova nabidka Alternativni'!$G16+IF(NaPoVo=0,0,'Cenova nabidka Alternativni'!$G16*'NASTAVENI OBJEDNATELE'!$H$19*'Beh smlouvy'!E$9/NaPoVo)+'Cenova nabidka Alternativni'!$H16))</f>
        <v>0</v>
      </c>
      <c r="G17" s="114">
        <f>'NABIDKA DOPRAVCE'!$K20*'Vypocty indexu'!H27*('Cenova nabidka Alternativni'!$F16+IF(OR(G$31&lt;SH,G$31&gt;HH),'Cenova nabidka Alternativni'!$G16*1/(1+G$31)*IF(NaPoVo=0,0,'Beh smlouvy'!F$8/NaPoVo)+IF(NaPoVo=0,0,'Cenova nabidka Alternativni'!$G16*1/(1+G$31)*'NASTAVENI OBJEDNATELE'!$H$19*'Beh smlouvy'!F$9/NaPoVo)+'Cenova nabidka Alternativni'!$H16*1/(1+G$31),'Cenova nabidka Alternativni'!$G16+IF(NaPoVo=0,0,'Cenova nabidka Alternativni'!$G16*'NASTAVENI OBJEDNATELE'!$H$19*'Beh smlouvy'!F$9/NaPoVo)+'Cenova nabidka Alternativni'!$H16))</f>
        <v>0</v>
      </c>
      <c r="H17" s="114">
        <f>'NABIDKA DOPRAVCE'!$K20*'Vypocty indexu'!I27*('Cenova nabidka Alternativni'!$F16+IF(OR(H$31&lt;SH,H$31&gt;HH),'Cenova nabidka Alternativni'!$G16*1/(1+H$31)*IF(NaPoVo=0,0,'Beh smlouvy'!G$8/NaPoVo)+IF(NaPoVo=0,0,'Cenova nabidka Alternativni'!$G16*1/(1+H$31)*'NASTAVENI OBJEDNATELE'!$H$19*'Beh smlouvy'!G$9/NaPoVo)+'Cenova nabidka Alternativni'!$H16*1/(1+H$31),'Cenova nabidka Alternativni'!$G16+IF(NaPoVo=0,0,'Cenova nabidka Alternativni'!$G16*'NASTAVENI OBJEDNATELE'!$H$19*'Beh smlouvy'!G$9/NaPoVo)+'Cenova nabidka Alternativni'!$H16))</f>
        <v>0</v>
      </c>
      <c r="I17" s="114">
        <f>'NABIDKA DOPRAVCE'!$K20*'Vypocty indexu'!J27*('Cenova nabidka Alternativni'!$F16+IF(OR(I$31&lt;SH,I$31&gt;HH),'Cenova nabidka Alternativni'!$G16*1/(1+I$31)*IF(NaPoVo=0,0,'Beh smlouvy'!H$8/NaPoVo)+IF(NaPoVo=0,0,'Cenova nabidka Alternativni'!$G16*1/(1+I$31)*'NASTAVENI OBJEDNATELE'!$H$19*'Beh smlouvy'!H$9/NaPoVo)+'Cenova nabidka Alternativni'!$H16*1/(1+I$31),'Cenova nabidka Alternativni'!$G16+IF(NaPoVo=0,0,'Cenova nabidka Alternativni'!$G16*'NASTAVENI OBJEDNATELE'!$H$19*'Beh smlouvy'!H$9/NaPoVo)+'Cenova nabidka Alternativni'!$H16))</f>
        <v>0</v>
      </c>
      <c r="J17" s="114">
        <f>'NABIDKA DOPRAVCE'!$K20*'Vypocty indexu'!K27*('Cenova nabidka Alternativni'!$F16+IF(OR(J$31&lt;SH,J$31&gt;HH),'Cenova nabidka Alternativni'!$G16*1/(1+J$31)*IF(NaPoVo=0,0,'Beh smlouvy'!I$8/NaPoVo)+IF(NaPoVo=0,0,'Cenova nabidka Alternativni'!$G16*1/(1+J$31)*'NASTAVENI OBJEDNATELE'!$H$19*'Beh smlouvy'!I$9/NaPoVo)+'Cenova nabidka Alternativni'!$H16*1/(1+J$31),'Cenova nabidka Alternativni'!$G16+IF(NaPoVo=0,0,'Cenova nabidka Alternativni'!$G16*'NASTAVENI OBJEDNATELE'!$H$19*'Beh smlouvy'!I$9/NaPoVo)+'Cenova nabidka Alternativni'!$H16))</f>
        <v>0</v>
      </c>
      <c r="K17" s="114">
        <f>'NABIDKA DOPRAVCE'!$K20*'Vypocty indexu'!L27*('Cenova nabidka Alternativni'!$F16+IF(OR(K$31&lt;SH,K$31&gt;HH),'Cenova nabidka Alternativni'!$G16*1/(1+K$31)*IF(NaPoVo=0,0,'Beh smlouvy'!J$8/NaPoVo)+IF(NaPoVo=0,0,'Cenova nabidka Alternativni'!$G16*1/(1+K$31)*'NASTAVENI OBJEDNATELE'!$H$19*'Beh smlouvy'!J$9/NaPoVo)+'Cenova nabidka Alternativni'!$H16*1/(1+K$31),'Cenova nabidka Alternativni'!$G16+IF(NaPoVo=0,0,'Cenova nabidka Alternativni'!$G16*'NASTAVENI OBJEDNATELE'!$H$19*'Beh smlouvy'!J$9/NaPoVo)+'Cenova nabidka Alternativni'!$H16))</f>
        <v>0</v>
      </c>
      <c r="L17" s="114">
        <f>'NABIDKA DOPRAVCE'!$K20*'Vypocty indexu'!M27*('Cenova nabidka Alternativni'!$F16+IF(OR(L$31&lt;SH,L$31&gt;HH),'Cenova nabidka Alternativni'!$G16*1/(1+L$31)*IF(NaPoVo=0,0,'Beh smlouvy'!K$8/NaPoVo)+IF(NaPoVo=0,0,'Cenova nabidka Alternativni'!$G16*1/(1+L$31)*'NASTAVENI OBJEDNATELE'!$H$19*'Beh smlouvy'!K$9/NaPoVo)+'Cenova nabidka Alternativni'!$H16*1/(1+L$31),'Cenova nabidka Alternativni'!$G16+IF(NaPoVo=0,0,'Cenova nabidka Alternativni'!$G16*'NASTAVENI OBJEDNATELE'!$H$19*'Beh smlouvy'!K$9/NaPoVo)+'Cenova nabidka Alternativni'!$H16))</f>
        <v>0</v>
      </c>
      <c r="M17" s="114">
        <f>'NABIDKA DOPRAVCE'!$K20*'Vypocty indexu'!N27*('Cenova nabidka Alternativni'!$F16+IF(OR(M$31&lt;SH,M$31&gt;HH),'Cenova nabidka Alternativni'!$G16*1/(1+M$31)*IF(NaPoVo=0,0,'Beh smlouvy'!L$8/NaPoVo)+IF(NaPoVo=0,0,'Cenova nabidka Alternativni'!$G16*1/(1+M$31)*'NASTAVENI OBJEDNATELE'!$H$19*'Beh smlouvy'!L$9/NaPoVo)+'Cenova nabidka Alternativni'!$H16*1/(1+M$31),'Cenova nabidka Alternativni'!$G16+IF(NaPoVo=0,0,'Cenova nabidka Alternativni'!$G16*'NASTAVENI OBJEDNATELE'!$H$19*'Beh smlouvy'!L$9/NaPoVo)+'Cenova nabidka Alternativni'!$H16))</f>
        <v>0</v>
      </c>
      <c r="N17" s="114">
        <f>'NABIDKA DOPRAVCE'!$K20*'Vypocty indexu'!O27*('Cenova nabidka Alternativni'!$F16+IF(OR(N$31&lt;SH,N$31&gt;HH),'Cenova nabidka Alternativni'!$G16*1/(1+N$31)*IF(NaPoVo=0,0,'Beh smlouvy'!M$8/NaPoVo)+IF(NaPoVo=0,0,'Cenova nabidka Alternativni'!$G16*1/(1+N$31)*'NASTAVENI OBJEDNATELE'!$H$19*'Beh smlouvy'!M$9/NaPoVo)+'Cenova nabidka Alternativni'!$H16*1/(1+N$31),'Cenova nabidka Alternativni'!$G16+IF(NaPoVo=0,0,'Cenova nabidka Alternativni'!$G16*'NASTAVENI OBJEDNATELE'!$H$19*'Beh smlouvy'!M$9/NaPoVo)+'Cenova nabidka Alternativni'!$H16))</f>
        <v>0</v>
      </c>
    </row>
    <row r="18" spans="2:15" outlineLevel="1">
      <c r="B18" s="55" t="s">
        <v>37</v>
      </c>
      <c r="C18" s="46" t="s">
        <v>57</v>
      </c>
      <c r="D18" s="184"/>
      <c r="E18" s="603">
        <f>IF('Beh smlouvy'!D$10="",E$35,(1+'Beh smlouvy'!D$10)*E$35)</f>
        <v>0</v>
      </c>
      <c r="F18" s="603">
        <f>IF('Beh smlouvy'!E$10="",F$35,(1+'Beh smlouvy'!E$10)*F$35)</f>
        <v>0</v>
      </c>
      <c r="G18" s="603">
        <f>IF('Beh smlouvy'!F$10="",G$35,(1+'Beh smlouvy'!F$10)*G$35)</f>
        <v>0</v>
      </c>
      <c r="H18" s="603">
        <f>IF('Beh smlouvy'!G$10="",H$35,(1+'Beh smlouvy'!G$10)*H$35)</f>
        <v>0</v>
      </c>
      <c r="I18" s="603">
        <f>IF('Beh smlouvy'!H$10="",I$35,(1+'Beh smlouvy'!H$10)*I$35)</f>
        <v>0</v>
      </c>
      <c r="J18" s="603">
        <f>IF('Beh smlouvy'!I$10="",J$35,(1+'Beh smlouvy'!I$10)*J$35)</f>
        <v>0</v>
      </c>
      <c r="K18" s="603">
        <f>IF('Beh smlouvy'!J$10="",K$35,(1+'Beh smlouvy'!J$10)*K$35)</f>
        <v>0</v>
      </c>
      <c r="L18" s="603">
        <f>IF('Beh smlouvy'!K$10="",L$35,(1+'Beh smlouvy'!K$10)*L$35)</f>
        <v>0</v>
      </c>
      <c r="M18" s="603">
        <f>IF('Beh smlouvy'!L$10="",M$35,(1+'Beh smlouvy'!L$10)*M$35)</f>
        <v>0</v>
      </c>
      <c r="N18" s="603">
        <f>IF('Beh smlouvy'!M$10="",N$35,(1+'Beh smlouvy'!M$10)*N$35)</f>
        <v>0</v>
      </c>
    </row>
    <row r="19" spans="2:15" outlineLevel="1">
      <c r="B19" s="55" t="s">
        <v>38</v>
      </c>
      <c r="C19" s="46" t="s">
        <v>58</v>
      </c>
      <c r="D19" s="184"/>
      <c r="E19" s="114">
        <f>'NABIDKA DOPRAVCE'!$K22*'Vypocty indexu'!F29*('Cenova nabidka Alternativni'!$F18+IF(OR(E$31&lt;SH,E$31&gt;HH),'Cenova nabidka Alternativni'!$G18*1/(1+E$31)*IF(NaPoVo=0,0,'Beh smlouvy'!D$8/NaPoVo)+IF(NaPoVo=0,0,'Cenova nabidka Alternativni'!$G18*1/(1+E$31)*'NASTAVENI OBJEDNATELE'!$H$19*'Beh smlouvy'!D$9/NaPoVo)+'Cenova nabidka Alternativni'!$H18*1/(1+E$31),'Cenova nabidka Alternativni'!$G18+IF(NaPoVo=0,0,'Cenova nabidka Alternativni'!$G18*'NASTAVENI OBJEDNATELE'!$H$19*'Beh smlouvy'!D$9/NaPoVo)+'Cenova nabidka Alternativni'!$H18))</f>
        <v>0</v>
      </c>
      <c r="F19" s="114">
        <f>'NABIDKA DOPRAVCE'!$K22*'Vypocty indexu'!G29*('Cenova nabidka Alternativni'!$F18+IF(OR(F$31&lt;SH,F$31&gt;HH),'Cenova nabidka Alternativni'!$G18*1/(1+F$31)*IF(NaPoVo=0,0,'Beh smlouvy'!E$8/NaPoVo)+IF(NaPoVo=0,0,'Cenova nabidka Alternativni'!$G18*1/(1+F$31)*'NASTAVENI OBJEDNATELE'!$H$19*'Beh smlouvy'!E$9/NaPoVo)+'Cenova nabidka Alternativni'!$H18*1/(1+F$31),'Cenova nabidka Alternativni'!$G18+IF(NaPoVo=0,0,'Cenova nabidka Alternativni'!$G18*'NASTAVENI OBJEDNATELE'!$H$19*'Beh smlouvy'!E$9/NaPoVo)+'Cenova nabidka Alternativni'!$H18))</f>
        <v>0</v>
      </c>
      <c r="G19" s="114">
        <f>'NABIDKA DOPRAVCE'!$K22*'Vypocty indexu'!H29*('Cenova nabidka Alternativni'!$F18+IF(OR(G$31&lt;SH,G$31&gt;HH),'Cenova nabidka Alternativni'!$G18*1/(1+G$31)*IF(NaPoVo=0,0,'Beh smlouvy'!F$8/NaPoVo)+IF(NaPoVo=0,0,'Cenova nabidka Alternativni'!$G18*1/(1+G$31)*'NASTAVENI OBJEDNATELE'!$H$19*'Beh smlouvy'!F$9/NaPoVo)+'Cenova nabidka Alternativni'!$H18*1/(1+G$31),'Cenova nabidka Alternativni'!$G18+IF(NaPoVo=0,0,'Cenova nabidka Alternativni'!$G18*'NASTAVENI OBJEDNATELE'!$H$19*'Beh smlouvy'!F$9/NaPoVo)+'Cenova nabidka Alternativni'!$H18))</f>
        <v>0</v>
      </c>
      <c r="H19" s="114">
        <f>'NABIDKA DOPRAVCE'!$K22*'Vypocty indexu'!I29*('Cenova nabidka Alternativni'!$F18+IF(OR(H$31&lt;SH,H$31&gt;HH),'Cenova nabidka Alternativni'!$G18*1/(1+H$31)*IF(NaPoVo=0,0,'Beh smlouvy'!G$8/NaPoVo)+IF(NaPoVo=0,0,'Cenova nabidka Alternativni'!$G18*1/(1+H$31)*'NASTAVENI OBJEDNATELE'!$H$19*'Beh smlouvy'!G$9/NaPoVo)+'Cenova nabidka Alternativni'!$H18*1/(1+H$31),'Cenova nabidka Alternativni'!$G18+IF(NaPoVo=0,0,'Cenova nabidka Alternativni'!$G18*'NASTAVENI OBJEDNATELE'!$H$19*'Beh smlouvy'!G$9/NaPoVo)+'Cenova nabidka Alternativni'!$H18))</f>
        <v>0</v>
      </c>
      <c r="I19" s="114">
        <f>'NABIDKA DOPRAVCE'!$K22*'Vypocty indexu'!J29*('Cenova nabidka Alternativni'!$F18+IF(OR(I$31&lt;SH,I$31&gt;HH),'Cenova nabidka Alternativni'!$G18*1/(1+I$31)*IF(NaPoVo=0,0,'Beh smlouvy'!H$8/NaPoVo)+IF(NaPoVo=0,0,'Cenova nabidka Alternativni'!$G18*1/(1+I$31)*'NASTAVENI OBJEDNATELE'!$H$19*'Beh smlouvy'!H$9/NaPoVo)+'Cenova nabidka Alternativni'!$H18*1/(1+I$31),'Cenova nabidka Alternativni'!$G18+IF(NaPoVo=0,0,'Cenova nabidka Alternativni'!$G18*'NASTAVENI OBJEDNATELE'!$H$19*'Beh smlouvy'!H$9/NaPoVo)+'Cenova nabidka Alternativni'!$H18))</f>
        <v>0</v>
      </c>
      <c r="J19" s="114">
        <f>'NABIDKA DOPRAVCE'!$K22*'Vypocty indexu'!K29*('Cenova nabidka Alternativni'!$F18+IF(OR(J$31&lt;SH,J$31&gt;HH),'Cenova nabidka Alternativni'!$G18*1/(1+J$31)*IF(NaPoVo=0,0,'Beh smlouvy'!I$8/NaPoVo)+IF(NaPoVo=0,0,'Cenova nabidka Alternativni'!$G18*1/(1+J$31)*'NASTAVENI OBJEDNATELE'!$H$19*'Beh smlouvy'!I$9/NaPoVo)+'Cenova nabidka Alternativni'!$H18*1/(1+J$31),'Cenova nabidka Alternativni'!$G18+IF(NaPoVo=0,0,'Cenova nabidka Alternativni'!$G18*'NASTAVENI OBJEDNATELE'!$H$19*'Beh smlouvy'!I$9/NaPoVo)+'Cenova nabidka Alternativni'!$H18))</f>
        <v>0</v>
      </c>
      <c r="K19" s="114">
        <f>'NABIDKA DOPRAVCE'!$K22*'Vypocty indexu'!L29*('Cenova nabidka Alternativni'!$F18+IF(OR(K$31&lt;SH,K$31&gt;HH),'Cenova nabidka Alternativni'!$G18*1/(1+K$31)*IF(NaPoVo=0,0,'Beh smlouvy'!J$8/NaPoVo)+IF(NaPoVo=0,0,'Cenova nabidka Alternativni'!$G18*1/(1+K$31)*'NASTAVENI OBJEDNATELE'!$H$19*'Beh smlouvy'!J$9/NaPoVo)+'Cenova nabidka Alternativni'!$H18*1/(1+K$31),'Cenova nabidka Alternativni'!$G18+IF(NaPoVo=0,0,'Cenova nabidka Alternativni'!$G18*'NASTAVENI OBJEDNATELE'!$H$19*'Beh smlouvy'!J$9/NaPoVo)+'Cenova nabidka Alternativni'!$H18))</f>
        <v>0</v>
      </c>
      <c r="L19" s="114">
        <f>'NABIDKA DOPRAVCE'!$K22*'Vypocty indexu'!M29*('Cenova nabidka Alternativni'!$F18+IF(OR(L$31&lt;SH,L$31&gt;HH),'Cenova nabidka Alternativni'!$G18*1/(1+L$31)*IF(NaPoVo=0,0,'Beh smlouvy'!K$8/NaPoVo)+IF(NaPoVo=0,0,'Cenova nabidka Alternativni'!$G18*1/(1+L$31)*'NASTAVENI OBJEDNATELE'!$H$19*'Beh smlouvy'!K$9/NaPoVo)+'Cenova nabidka Alternativni'!$H18*1/(1+L$31),'Cenova nabidka Alternativni'!$G18+IF(NaPoVo=0,0,'Cenova nabidka Alternativni'!$G18*'NASTAVENI OBJEDNATELE'!$H$19*'Beh smlouvy'!K$9/NaPoVo)+'Cenova nabidka Alternativni'!$H18))</f>
        <v>0</v>
      </c>
      <c r="M19" s="114">
        <f>'NABIDKA DOPRAVCE'!$K22*'Vypocty indexu'!N29*('Cenova nabidka Alternativni'!$F18+IF(OR(M$31&lt;SH,M$31&gt;HH),'Cenova nabidka Alternativni'!$G18*1/(1+M$31)*IF(NaPoVo=0,0,'Beh smlouvy'!L$8/NaPoVo)+IF(NaPoVo=0,0,'Cenova nabidka Alternativni'!$G18*1/(1+M$31)*'NASTAVENI OBJEDNATELE'!$H$19*'Beh smlouvy'!L$9/NaPoVo)+'Cenova nabidka Alternativni'!$H18*1/(1+M$31),'Cenova nabidka Alternativni'!$G18+IF(NaPoVo=0,0,'Cenova nabidka Alternativni'!$G18*'NASTAVENI OBJEDNATELE'!$H$19*'Beh smlouvy'!L$9/NaPoVo)+'Cenova nabidka Alternativni'!$H18))</f>
        <v>0</v>
      </c>
      <c r="N19" s="114">
        <f>'NABIDKA DOPRAVCE'!$K22*'Vypocty indexu'!O29*('Cenova nabidka Alternativni'!$F18+IF(OR(N$31&lt;SH,N$31&gt;HH),'Cenova nabidka Alternativni'!$G18*1/(1+N$31)*IF(NaPoVo=0,0,'Beh smlouvy'!M$8/NaPoVo)+IF(NaPoVo=0,0,'Cenova nabidka Alternativni'!$G18*1/(1+N$31)*'NASTAVENI OBJEDNATELE'!$H$19*'Beh smlouvy'!M$9/NaPoVo)+'Cenova nabidka Alternativni'!$H18*1/(1+N$31),'Cenova nabidka Alternativni'!$G18+IF(NaPoVo=0,0,'Cenova nabidka Alternativni'!$G18*'NASTAVENI OBJEDNATELE'!$H$19*'Beh smlouvy'!M$9/NaPoVo)+'Cenova nabidka Alternativni'!$H18))</f>
        <v>0</v>
      </c>
    </row>
    <row r="20" spans="2:15" outlineLevel="1">
      <c r="B20" s="55">
        <v>18</v>
      </c>
      <c r="C20" s="46" t="s">
        <v>10</v>
      </c>
      <c r="D20" s="184"/>
      <c r="E20" s="114">
        <f>'NABIDKA DOPRAVCE'!$K23*'Vypocty indexu'!F30*('Cenova nabidka Alternativni'!$F19+IF(OR(E$31&lt;SH,E$31&gt;HH),'Cenova nabidka Alternativni'!$G19*1/(1+E$31)*IF(NaPoVo=0,0,'Beh smlouvy'!D$8/NaPoVo)+IF(NaPoVo=0,0,'Cenova nabidka Alternativni'!$G19*1/(1+E$31)*'NASTAVENI OBJEDNATELE'!$H$19*'Beh smlouvy'!D$9/NaPoVo)+'Cenova nabidka Alternativni'!$H19*1/(1+E$31),'Cenova nabidka Alternativni'!$G19+IF(NaPoVo=0,0,'Cenova nabidka Alternativni'!$G19*'NASTAVENI OBJEDNATELE'!$H$19*'Beh smlouvy'!D$9/NaPoVo)+'Cenova nabidka Alternativni'!$H19))</f>
        <v>0</v>
      </c>
      <c r="F20" s="114">
        <f>'NABIDKA DOPRAVCE'!$K23*'Vypocty indexu'!G30*('Cenova nabidka Alternativni'!$F19+IF(OR(F$31&lt;SH,F$31&gt;HH),'Cenova nabidka Alternativni'!$G19*1/(1+F$31)*IF(NaPoVo=0,0,'Beh smlouvy'!E$8/NaPoVo)+IF(NaPoVo=0,0,'Cenova nabidka Alternativni'!$G19*1/(1+F$31)*'NASTAVENI OBJEDNATELE'!$H$19*'Beh smlouvy'!E$9/NaPoVo)+'Cenova nabidka Alternativni'!$H19*1/(1+F$31),'Cenova nabidka Alternativni'!$G19+IF(NaPoVo=0,0,'Cenova nabidka Alternativni'!$G19*'NASTAVENI OBJEDNATELE'!$H$19*'Beh smlouvy'!E$9/NaPoVo)+'Cenova nabidka Alternativni'!$H19))</f>
        <v>0</v>
      </c>
      <c r="G20" s="114">
        <f>'NABIDKA DOPRAVCE'!$K23*'Vypocty indexu'!H30*('Cenova nabidka Alternativni'!$F19+IF(OR(G$31&lt;SH,G$31&gt;HH),'Cenova nabidka Alternativni'!$G19*1/(1+G$31)*IF(NaPoVo=0,0,'Beh smlouvy'!F$8/NaPoVo)+IF(NaPoVo=0,0,'Cenova nabidka Alternativni'!$G19*1/(1+G$31)*'NASTAVENI OBJEDNATELE'!$H$19*'Beh smlouvy'!F$9/NaPoVo)+'Cenova nabidka Alternativni'!$H19*1/(1+G$31),'Cenova nabidka Alternativni'!$G19+IF(NaPoVo=0,0,'Cenova nabidka Alternativni'!$G19*'NASTAVENI OBJEDNATELE'!$H$19*'Beh smlouvy'!F$9/NaPoVo)+'Cenova nabidka Alternativni'!$H19))</f>
        <v>0</v>
      </c>
      <c r="H20" s="114">
        <f>'NABIDKA DOPRAVCE'!$K23*'Vypocty indexu'!I30*('Cenova nabidka Alternativni'!$F19+IF(OR(H$31&lt;SH,H$31&gt;HH),'Cenova nabidka Alternativni'!$G19*1/(1+H$31)*IF(NaPoVo=0,0,'Beh smlouvy'!G$8/NaPoVo)+IF(NaPoVo=0,0,'Cenova nabidka Alternativni'!$G19*1/(1+H$31)*'NASTAVENI OBJEDNATELE'!$H$19*'Beh smlouvy'!G$9/NaPoVo)+'Cenova nabidka Alternativni'!$H19*1/(1+H$31),'Cenova nabidka Alternativni'!$G19+IF(NaPoVo=0,0,'Cenova nabidka Alternativni'!$G19*'NASTAVENI OBJEDNATELE'!$H$19*'Beh smlouvy'!G$9/NaPoVo)+'Cenova nabidka Alternativni'!$H19))</f>
        <v>0</v>
      </c>
      <c r="I20" s="114">
        <f>'NABIDKA DOPRAVCE'!$K23*'Vypocty indexu'!J30*('Cenova nabidka Alternativni'!$F19+IF(OR(I$31&lt;SH,I$31&gt;HH),'Cenova nabidka Alternativni'!$G19*1/(1+I$31)*IF(NaPoVo=0,0,'Beh smlouvy'!H$8/NaPoVo)+IF(NaPoVo=0,0,'Cenova nabidka Alternativni'!$G19*1/(1+I$31)*'NASTAVENI OBJEDNATELE'!$H$19*'Beh smlouvy'!H$9/NaPoVo)+'Cenova nabidka Alternativni'!$H19*1/(1+I$31),'Cenova nabidka Alternativni'!$G19+IF(NaPoVo=0,0,'Cenova nabidka Alternativni'!$G19*'NASTAVENI OBJEDNATELE'!$H$19*'Beh smlouvy'!H$9/NaPoVo)+'Cenova nabidka Alternativni'!$H19))</f>
        <v>0</v>
      </c>
      <c r="J20" s="114">
        <f>'NABIDKA DOPRAVCE'!$K23*'Vypocty indexu'!K30*('Cenova nabidka Alternativni'!$F19+IF(OR(J$31&lt;SH,J$31&gt;HH),'Cenova nabidka Alternativni'!$G19*1/(1+J$31)*IF(NaPoVo=0,0,'Beh smlouvy'!I$8/NaPoVo)+IF(NaPoVo=0,0,'Cenova nabidka Alternativni'!$G19*1/(1+J$31)*'NASTAVENI OBJEDNATELE'!$H$19*'Beh smlouvy'!I$9/NaPoVo)+'Cenova nabidka Alternativni'!$H19*1/(1+J$31),'Cenova nabidka Alternativni'!$G19+IF(NaPoVo=0,0,'Cenova nabidka Alternativni'!$G19*'NASTAVENI OBJEDNATELE'!$H$19*'Beh smlouvy'!I$9/NaPoVo)+'Cenova nabidka Alternativni'!$H19))</f>
        <v>0</v>
      </c>
      <c r="K20" s="114">
        <f>'NABIDKA DOPRAVCE'!$K23*'Vypocty indexu'!L30*('Cenova nabidka Alternativni'!$F19+IF(OR(K$31&lt;SH,K$31&gt;HH),'Cenova nabidka Alternativni'!$G19*1/(1+K$31)*IF(NaPoVo=0,0,'Beh smlouvy'!J$8/NaPoVo)+IF(NaPoVo=0,0,'Cenova nabidka Alternativni'!$G19*1/(1+K$31)*'NASTAVENI OBJEDNATELE'!$H$19*'Beh smlouvy'!J$9/NaPoVo)+'Cenova nabidka Alternativni'!$H19*1/(1+K$31),'Cenova nabidka Alternativni'!$G19+IF(NaPoVo=0,0,'Cenova nabidka Alternativni'!$G19*'NASTAVENI OBJEDNATELE'!$H$19*'Beh smlouvy'!J$9/NaPoVo)+'Cenova nabidka Alternativni'!$H19))</f>
        <v>0</v>
      </c>
      <c r="L20" s="114">
        <f>'NABIDKA DOPRAVCE'!$K23*'Vypocty indexu'!M30*('Cenova nabidka Alternativni'!$F19+IF(OR(L$31&lt;SH,L$31&gt;HH),'Cenova nabidka Alternativni'!$G19*1/(1+L$31)*IF(NaPoVo=0,0,'Beh smlouvy'!K$8/NaPoVo)+IF(NaPoVo=0,0,'Cenova nabidka Alternativni'!$G19*1/(1+L$31)*'NASTAVENI OBJEDNATELE'!$H$19*'Beh smlouvy'!K$9/NaPoVo)+'Cenova nabidka Alternativni'!$H19*1/(1+L$31),'Cenova nabidka Alternativni'!$G19+IF(NaPoVo=0,0,'Cenova nabidka Alternativni'!$G19*'NASTAVENI OBJEDNATELE'!$H$19*'Beh smlouvy'!K$9/NaPoVo)+'Cenova nabidka Alternativni'!$H19))</f>
        <v>0</v>
      </c>
      <c r="M20" s="114">
        <f>'NABIDKA DOPRAVCE'!$K23*'Vypocty indexu'!N30*('Cenova nabidka Alternativni'!$F19+IF(OR(M$31&lt;SH,M$31&gt;HH),'Cenova nabidka Alternativni'!$G19*1/(1+M$31)*IF(NaPoVo=0,0,'Beh smlouvy'!L$8/NaPoVo)+IF(NaPoVo=0,0,'Cenova nabidka Alternativni'!$G19*1/(1+M$31)*'NASTAVENI OBJEDNATELE'!$H$19*'Beh smlouvy'!L$9/NaPoVo)+'Cenova nabidka Alternativni'!$H19*1/(1+M$31),'Cenova nabidka Alternativni'!$G19+IF(NaPoVo=0,0,'Cenova nabidka Alternativni'!$G19*'NASTAVENI OBJEDNATELE'!$H$19*'Beh smlouvy'!L$9/NaPoVo)+'Cenova nabidka Alternativni'!$H19))</f>
        <v>0</v>
      </c>
      <c r="N20" s="114">
        <f>'NABIDKA DOPRAVCE'!$K23*'Vypocty indexu'!O30*('Cenova nabidka Alternativni'!$F19+IF(OR(N$31&lt;SH,N$31&gt;HH),'Cenova nabidka Alternativni'!$G19*1/(1+N$31)*IF(NaPoVo=0,0,'Beh smlouvy'!M$8/NaPoVo)+IF(NaPoVo=0,0,'Cenova nabidka Alternativni'!$G19*1/(1+N$31)*'NASTAVENI OBJEDNATELE'!$H$19*'Beh smlouvy'!M$9/NaPoVo)+'Cenova nabidka Alternativni'!$H19*1/(1+N$31),'Cenova nabidka Alternativni'!$G19+IF(NaPoVo=0,0,'Cenova nabidka Alternativni'!$G19*'NASTAVENI OBJEDNATELE'!$H$19*'Beh smlouvy'!M$9/NaPoVo)+'Cenova nabidka Alternativni'!$H19))</f>
        <v>0</v>
      </c>
    </row>
    <row r="21" spans="2:15" outlineLevel="1">
      <c r="B21" s="55">
        <v>19</v>
      </c>
      <c r="C21" s="46" t="s">
        <v>11</v>
      </c>
      <c r="D21" s="184"/>
      <c r="E21" s="114">
        <f>'NABIDKA DOPRAVCE'!$K24*'Vypocty indexu'!F31*('Cenova nabidka Alternativni'!$F20+IF(OR(E$31&lt;SH,E$31&gt;HH),'Cenova nabidka Alternativni'!$G20*1/(1+E$31)*IF(NaPoVo=0,0,'Beh smlouvy'!D$8/NaPoVo)+IF(NaPoVo=0,0,'Cenova nabidka Alternativni'!$G20*1/(1+E$31)*'NASTAVENI OBJEDNATELE'!$H$19*'Beh smlouvy'!D$9/NaPoVo)+'Cenova nabidka Alternativni'!$H20*1/(1+E$31),'Cenova nabidka Alternativni'!$G20+IF(NaPoVo=0,0,'Cenova nabidka Alternativni'!$G20*'NASTAVENI OBJEDNATELE'!$H$19*'Beh smlouvy'!D$9/NaPoVo)+'Cenova nabidka Alternativni'!$H20))</f>
        <v>0</v>
      </c>
      <c r="F21" s="114">
        <f>'NABIDKA DOPRAVCE'!$K24*'Vypocty indexu'!G31*('Cenova nabidka Alternativni'!$F20+IF(OR(F$31&lt;SH,F$31&gt;HH),'Cenova nabidka Alternativni'!$G20*1/(1+F$31)*IF(NaPoVo=0,0,'Beh smlouvy'!E$8/NaPoVo)+IF(NaPoVo=0,0,'Cenova nabidka Alternativni'!$G20*1/(1+F$31)*'NASTAVENI OBJEDNATELE'!$H$19*'Beh smlouvy'!E$9/NaPoVo)+'Cenova nabidka Alternativni'!$H20*1/(1+F$31),'Cenova nabidka Alternativni'!$G20+IF(NaPoVo=0,0,'Cenova nabidka Alternativni'!$G20*'NASTAVENI OBJEDNATELE'!$H$19*'Beh smlouvy'!E$9/NaPoVo)+'Cenova nabidka Alternativni'!$H20))</f>
        <v>0</v>
      </c>
      <c r="G21" s="114">
        <f>'NABIDKA DOPRAVCE'!$K24*'Vypocty indexu'!H31*('Cenova nabidka Alternativni'!$F20+IF(OR(G$31&lt;SH,G$31&gt;HH),'Cenova nabidka Alternativni'!$G20*1/(1+G$31)*IF(NaPoVo=0,0,'Beh smlouvy'!F$8/NaPoVo)+IF(NaPoVo=0,0,'Cenova nabidka Alternativni'!$G20*1/(1+G$31)*'NASTAVENI OBJEDNATELE'!$H$19*'Beh smlouvy'!F$9/NaPoVo)+'Cenova nabidka Alternativni'!$H20*1/(1+G$31),'Cenova nabidka Alternativni'!$G20+IF(NaPoVo=0,0,'Cenova nabidka Alternativni'!$G20*'NASTAVENI OBJEDNATELE'!$H$19*'Beh smlouvy'!F$9/NaPoVo)+'Cenova nabidka Alternativni'!$H20))</f>
        <v>0</v>
      </c>
      <c r="H21" s="114">
        <f>'NABIDKA DOPRAVCE'!$K24*'Vypocty indexu'!I31*('Cenova nabidka Alternativni'!$F20+IF(OR(H$31&lt;SH,H$31&gt;HH),'Cenova nabidka Alternativni'!$G20*1/(1+H$31)*IF(NaPoVo=0,0,'Beh smlouvy'!G$8/NaPoVo)+IF(NaPoVo=0,0,'Cenova nabidka Alternativni'!$G20*1/(1+H$31)*'NASTAVENI OBJEDNATELE'!$H$19*'Beh smlouvy'!G$9/NaPoVo)+'Cenova nabidka Alternativni'!$H20*1/(1+H$31),'Cenova nabidka Alternativni'!$G20+IF(NaPoVo=0,0,'Cenova nabidka Alternativni'!$G20*'NASTAVENI OBJEDNATELE'!$H$19*'Beh smlouvy'!G$9/NaPoVo)+'Cenova nabidka Alternativni'!$H20))</f>
        <v>0</v>
      </c>
      <c r="I21" s="114">
        <f>'NABIDKA DOPRAVCE'!$K24*'Vypocty indexu'!J31*('Cenova nabidka Alternativni'!$F20+IF(OR(I$31&lt;SH,I$31&gt;HH),'Cenova nabidka Alternativni'!$G20*1/(1+I$31)*IF(NaPoVo=0,0,'Beh smlouvy'!H$8/NaPoVo)+IF(NaPoVo=0,0,'Cenova nabidka Alternativni'!$G20*1/(1+I$31)*'NASTAVENI OBJEDNATELE'!$H$19*'Beh smlouvy'!H$9/NaPoVo)+'Cenova nabidka Alternativni'!$H20*1/(1+I$31),'Cenova nabidka Alternativni'!$G20+IF(NaPoVo=0,0,'Cenova nabidka Alternativni'!$G20*'NASTAVENI OBJEDNATELE'!$H$19*'Beh smlouvy'!H$9/NaPoVo)+'Cenova nabidka Alternativni'!$H20))</f>
        <v>0</v>
      </c>
      <c r="J21" s="114">
        <f>'NABIDKA DOPRAVCE'!$K24*'Vypocty indexu'!K31*('Cenova nabidka Alternativni'!$F20+IF(OR(J$31&lt;SH,J$31&gt;HH),'Cenova nabidka Alternativni'!$G20*1/(1+J$31)*IF(NaPoVo=0,0,'Beh smlouvy'!I$8/NaPoVo)+IF(NaPoVo=0,0,'Cenova nabidka Alternativni'!$G20*1/(1+J$31)*'NASTAVENI OBJEDNATELE'!$H$19*'Beh smlouvy'!I$9/NaPoVo)+'Cenova nabidka Alternativni'!$H20*1/(1+J$31),'Cenova nabidka Alternativni'!$G20+IF(NaPoVo=0,0,'Cenova nabidka Alternativni'!$G20*'NASTAVENI OBJEDNATELE'!$H$19*'Beh smlouvy'!I$9/NaPoVo)+'Cenova nabidka Alternativni'!$H20))</f>
        <v>0</v>
      </c>
      <c r="K21" s="114">
        <f>'NABIDKA DOPRAVCE'!$K24*'Vypocty indexu'!L31*('Cenova nabidka Alternativni'!$F20+IF(OR(K$31&lt;SH,K$31&gt;HH),'Cenova nabidka Alternativni'!$G20*1/(1+K$31)*IF(NaPoVo=0,0,'Beh smlouvy'!J$8/NaPoVo)+IF(NaPoVo=0,0,'Cenova nabidka Alternativni'!$G20*1/(1+K$31)*'NASTAVENI OBJEDNATELE'!$H$19*'Beh smlouvy'!J$9/NaPoVo)+'Cenova nabidka Alternativni'!$H20*1/(1+K$31),'Cenova nabidka Alternativni'!$G20+IF(NaPoVo=0,0,'Cenova nabidka Alternativni'!$G20*'NASTAVENI OBJEDNATELE'!$H$19*'Beh smlouvy'!J$9/NaPoVo)+'Cenova nabidka Alternativni'!$H20))</f>
        <v>0</v>
      </c>
      <c r="L21" s="114">
        <f>'NABIDKA DOPRAVCE'!$K24*'Vypocty indexu'!M31*('Cenova nabidka Alternativni'!$F20+IF(OR(L$31&lt;SH,L$31&gt;HH),'Cenova nabidka Alternativni'!$G20*1/(1+L$31)*IF(NaPoVo=0,0,'Beh smlouvy'!K$8/NaPoVo)+IF(NaPoVo=0,0,'Cenova nabidka Alternativni'!$G20*1/(1+L$31)*'NASTAVENI OBJEDNATELE'!$H$19*'Beh smlouvy'!K$9/NaPoVo)+'Cenova nabidka Alternativni'!$H20*1/(1+L$31),'Cenova nabidka Alternativni'!$G20+IF(NaPoVo=0,0,'Cenova nabidka Alternativni'!$G20*'NASTAVENI OBJEDNATELE'!$H$19*'Beh smlouvy'!K$9/NaPoVo)+'Cenova nabidka Alternativni'!$H20))</f>
        <v>0</v>
      </c>
      <c r="M21" s="114">
        <f>'NABIDKA DOPRAVCE'!$K24*'Vypocty indexu'!N31*('Cenova nabidka Alternativni'!$F20+IF(OR(M$31&lt;SH,M$31&gt;HH),'Cenova nabidka Alternativni'!$G20*1/(1+M$31)*IF(NaPoVo=0,0,'Beh smlouvy'!L$8/NaPoVo)+IF(NaPoVo=0,0,'Cenova nabidka Alternativni'!$G20*1/(1+M$31)*'NASTAVENI OBJEDNATELE'!$H$19*'Beh smlouvy'!L$9/NaPoVo)+'Cenova nabidka Alternativni'!$H20*1/(1+M$31),'Cenova nabidka Alternativni'!$G20+IF(NaPoVo=0,0,'Cenova nabidka Alternativni'!$G20*'NASTAVENI OBJEDNATELE'!$H$19*'Beh smlouvy'!L$9/NaPoVo)+'Cenova nabidka Alternativni'!$H20))</f>
        <v>0</v>
      </c>
      <c r="N21" s="114">
        <f>'NABIDKA DOPRAVCE'!$K24*'Vypocty indexu'!O31*('Cenova nabidka Alternativni'!$F20+IF(OR(N$31&lt;SH,N$31&gt;HH),'Cenova nabidka Alternativni'!$G20*1/(1+N$31)*IF(NaPoVo=0,0,'Beh smlouvy'!M$8/NaPoVo)+IF(NaPoVo=0,0,'Cenova nabidka Alternativni'!$G20*1/(1+N$31)*'NASTAVENI OBJEDNATELE'!$H$19*'Beh smlouvy'!M$9/NaPoVo)+'Cenova nabidka Alternativni'!$H20*1/(1+N$31),'Cenova nabidka Alternativni'!$G20+IF(NaPoVo=0,0,'Cenova nabidka Alternativni'!$G20*'NASTAVENI OBJEDNATELE'!$H$19*'Beh smlouvy'!M$9/NaPoVo)+'Cenova nabidka Alternativni'!$H20))</f>
        <v>0</v>
      </c>
    </row>
    <row r="22" spans="2:15" outlineLevel="1">
      <c r="B22" s="55">
        <v>20</v>
      </c>
      <c r="C22" s="46" t="s">
        <v>12</v>
      </c>
      <c r="D22" s="184"/>
      <c r="E22" s="114">
        <f>'NABIDKA DOPRAVCE'!$K25*'Vypocty indexu'!F32*('Cenova nabidka Alternativni'!$F21+IF(OR(E$31&lt;SH,E$31&gt;HH),'Cenova nabidka Alternativni'!$G21*1/(1+E$31)*IF(NaPoVo=0,0,'Beh smlouvy'!D$8/NaPoVo)+IF(NaPoVo=0,0,'Cenova nabidka Alternativni'!$G21*1/(1+E$31)*'NASTAVENI OBJEDNATELE'!$H$19*'Beh smlouvy'!D$9/NaPoVo)+'Cenova nabidka Alternativni'!$H21*1/(1+E$31),'Cenova nabidka Alternativni'!$G21+IF(NaPoVo=0,0,'Cenova nabidka Alternativni'!$G21*'NASTAVENI OBJEDNATELE'!$H$19*'Beh smlouvy'!D$9/NaPoVo)+'Cenova nabidka Alternativni'!$H21))</f>
        <v>0</v>
      </c>
      <c r="F22" s="114">
        <f>'NABIDKA DOPRAVCE'!$K25*'Vypocty indexu'!G32*('Cenova nabidka Alternativni'!$F21+IF(OR(F$31&lt;SH,F$31&gt;HH),'Cenova nabidka Alternativni'!$G21*1/(1+F$31)*IF(NaPoVo=0,0,'Beh smlouvy'!E$8/NaPoVo)+IF(NaPoVo=0,0,'Cenova nabidka Alternativni'!$G21*1/(1+F$31)*'NASTAVENI OBJEDNATELE'!$H$19*'Beh smlouvy'!E$9/NaPoVo)+'Cenova nabidka Alternativni'!$H21*1/(1+F$31),'Cenova nabidka Alternativni'!$G21+IF(NaPoVo=0,0,'Cenova nabidka Alternativni'!$G21*'NASTAVENI OBJEDNATELE'!$H$19*'Beh smlouvy'!E$9/NaPoVo)+'Cenova nabidka Alternativni'!$H21))</f>
        <v>0</v>
      </c>
      <c r="G22" s="114">
        <f>'NABIDKA DOPRAVCE'!$K25*'Vypocty indexu'!H32*('Cenova nabidka Alternativni'!$F21+IF(OR(G$31&lt;SH,G$31&gt;HH),'Cenova nabidka Alternativni'!$G21*1/(1+G$31)*IF(NaPoVo=0,0,'Beh smlouvy'!F$8/NaPoVo)+IF(NaPoVo=0,0,'Cenova nabidka Alternativni'!$G21*1/(1+G$31)*'NASTAVENI OBJEDNATELE'!$H$19*'Beh smlouvy'!F$9/NaPoVo)+'Cenova nabidka Alternativni'!$H21*1/(1+G$31),'Cenova nabidka Alternativni'!$G21+IF(NaPoVo=0,0,'Cenova nabidka Alternativni'!$G21*'NASTAVENI OBJEDNATELE'!$H$19*'Beh smlouvy'!F$9/NaPoVo)+'Cenova nabidka Alternativni'!$H21))</f>
        <v>0</v>
      </c>
      <c r="H22" s="114">
        <f>'NABIDKA DOPRAVCE'!$K25*'Vypocty indexu'!I32*('Cenova nabidka Alternativni'!$F21+IF(OR(H$31&lt;SH,H$31&gt;HH),'Cenova nabidka Alternativni'!$G21*1/(1+H$31)*IF(NaPoVo=0,0,'Beh smlouvy'!G$8/NaPoVo)+IF(NaPoVo=0,0,'Cenova nabidka Alternativni'!$G21*1/(1+H$31)*'NASTAVENI OBJEDNATELE'!$H$19*'Beh smlouvy'!G$9/NaPoVo)+'Cenova nabidka Alternativni'!$H21*1/(1+H$31),'Cenova nabidka Alternativni'!$G21+IF(NaPoVo=0,0,'Cenova nabidka Alternativni'!$G21*'NASTAVENI OBJEDNATELE'!$H$19*'Beh smlouvy'!G$9/NaPoVo)+'Cenova nabidka Alternativni'!$H21))</f>
        <v>0</v>
      </c>
      <c r="I22" s="114">
        <f>'NABIDKA DOPRAVCE'!$K25*'Vypocty indexu'!J32*('Cenova nabidka Alternativni'!$F21+IF(OR(I$31&lt;SH,I$31&gt;HH),'Cenova nabidka Alternativni'!$G21*1/(1+I$31)*IF(NaPoVo=0,0,'Beh smlouvy'!H$8/NaPoVo)+IF(NaPoVo=0,0,'Cenova nabidka Alternativni'!$G21*1/(1+I$31)*'NASTAVENI OBJEDNATELE'!$H$19*'Beh smlouvy'!H$9/NaPoVo)+'Cenova nabidka Alternativni'!$H21*1/(1+I$31),'Cenova nabidka Alternativni'!$G21+IF(NaPoVo=0,0,'Cenova nabidka Alternativni'!$G21*'NASTAVENI OBJEDNATELE'!$H$19*'Beh smlouvy'!H$9/NaPoVo)+'Cenova nabidka Alternativni'!$H21))</f>
        <v>0</v>
      </c>
      <c r="J22" s="114">
        <f>'NABIDKA DOPRAVCE'!$K25*'Vypocty indexu'!K32*('Cenova nabidka Alternativni'!$F21+IF(OR(J$31&lt;SH,J$31&gt;HH),'Cenova nabidka Alternativni'!$G21*1/(1+J$31)*IF(NaPoVo=0,0,'Beh smlouvy'!I$8/NaPoVo)+IF(NaPoVo=0,0,'Cenova nabidka Alternativni'!$G21*1/(1+J$31)*'NASTAVENI OBJEDNATELE'!$H$19*'Beh smlouvy'!I$9/NaPoVo)+'Cenova nabidka Alternativni'!$H21*1/(1+J$31),'Cenova nabidka Alternativni'!$G21+IF(NaPoVo=0,0,'Cenova nabidka Alternativni'!$G21*'NASTAVENI OBJEDNATELE'!$H$19*'Beh smlouvy'!I$9/NaPoVo)+'Cenova nabidka Alternativni'!$H21))</f>
        <v>0</v>
      </c>
      <c r="K22" s="114">
        <f>'NABIDKA DOPRAVCE'!$K25*'Vypocty indexu'!L32*('Cenova nabidka Alternativni'!$F21+IF(OR(K$31&lt;SH,K$31&gt;HH),'Cenova nabidka Alternativni'!$G21*1/(1+K$31)*IF(NaPoVo=0,0,'Beh smlouvy'!J$8/NaPoVo)+IF(NaPoVo=0,0,'Cenova nabidka Alternativni'!$G21*1/(1+K$31)*'NASTAVENI OBJEDNATELE'!$H$19*'Beh smlouvy'!J$9/NaPoVo)+'Cenova nabidka Alternativni'!$H21*1/(1+K$31),'Cenova nabidka Alternativni'!$G21+IF(NaPoVo=0,0,'Cenova nabidka Alternativni'!$G21*'NASTAVENI OBJEDNATELE'!$H$19*'Beh smlouvy'!J$9/NaPoVo)+'Cenova nabidka Alternativni'!$H21))</f>
        <v>0</v>
      </c>
      <c r="L22" s="114">
        <f>'NABIDKA DOPRAVCE'!$K25*'Vypocty indexu'!M32*('Cenova nabidka Alternativni'!$F21+IF(OR(L$31&lt;SH,L$31&gt;HH),'Cenova nabidka Alternativni'!$G21*1/(1+L$31)*IF(NaPoVo=0,0,'Beh smlouvy'!K$8/NaPoVo)+IF(NaPoVo=0,0,'Cenova nabidka Alternativni'!$G21*1/(1+L$31)*'NASTAVENI OBJEDNATELE'!$H$19*'Beh smlouvy'!K$9/NaPoVo)+'Cenova nabidka Alternativni'!$H21*1/(1+L$31),'Cenova nabidka Alternativni'!$G21+IF(NaPoVo=0,0,'Cenova nabidka Alternativni'!$G21*'NASTAVENI OBJEDNATELE'!$H$19*'Beh smlouvy'!K$9/NaPoVo)+'Cenova nabidka Alternativni'!$H21))</f>
        <v>0</v>
      </c>
      <c r="M22" s="114">
        <f>'NABIDKA DOPRAVCE'!$K25*'Vypocty indexu'!N32*('Cenova nabidka Alternativni'!$F21+IF(OR(M$31&lt;SH,M$31&gt;HH),'Cenova nabidka Alternativni'!$G21*1/(1+M$31)*IF(NaPoVo=0,0,'Beh smlouvy'!L$8/NaPoVo)+IF(NaPoVo=0,0,'Cenova nabidka Alternativni'!$G21*1/(1+M$31)*'NASTAVENI OBJEDNATELE'!$H$19*'Beh smlouvy'!L$9/NaPoVo)+'Cenova nabidka Alternativni'!$H21*1/(1+M$31),'Cenova nabidka Alternativni'!$G21+IF(NaPoVo=0,0,'Cenova nabidka Alternativni'!$G21*'NASTAVENI OBJEDNATELE'!$H$19*'Beh smlouvy'!L$9/NaPoVo)+'Cenova nabidka Alternativni'!$H21))</f>
        <v>0</v>
      </c>
      <c r="N22" s="114">
        <f>'NABIDKA DOPRAVCE'!$K25*'Vypocty indexu'!O32*('Cenova nabidka Alternativni'!$F21+IF(OR(N$31&lt;SH,N$31&gt;HH),'Cenova nabidka Alternativni'!$G21*1/(1+N$31)*IF(NaPoVo=0,0,'Beh smlouvy'!M$8/NaPoVo)+IF(NaPoVo=0,0,'Cenova nabidka Alternativni'!$G21*1/(1+N$31)*'NASTAVENI OBJEDNATELE'!$H$19*'Beh smlouvy'!M$9/NaPoVo)+'Cenova nabidka Alternativni'!$H21*1/(1+N$31),'Cenova nabidka Alternativni'!$G21+IF(NaPoVo=0,0,'Cenova nabidka Alternativni'!$G21*'NASTAVENI OBJEDNATELE'!$H$19*'Beh smlouvy'!M$9/NaPoVo)+'Cenova nabidka Alternativni'!$H21))</f>
        <v>0</v>
      </c>
    </row>
    <row r="23" spans="2:15" outlineLevel="1">
      <c r="B23" s="55">
        <v>21</v>
      </c>
      <c r="C23" s="46" t="s">
        <v>13</v>
      </c>
      <c r="D23" s="184"/>
      <c r="E23" s="114">
        <f>'NABIDKA DOPRAVCE'!$K26*'Vypocty indexu'!F33*('Cenova nabidka Alternativni'!$F22+IF(OR(E$31&lt;SH,E$31&gt;HH),'Cenova nabidka Alternativni'!$G22*1/(1+E$31)*IF(NaPoVo=0,0,'Beh smlouvy'!D$8/NaPoVo)+IF(NaPoVo=0,0,'Cenova nabidka Alternativni'!$G22*1/(1+E$31)*'NASTAVENI OBJEDNATELE'!$H$19*'Beh smlouvy'!D$9/NaPoVo)+'Cenova nabidka Alternativni'!$H22*1/(1+E$31),'Cenova nabidka Alternativni'!$G22+IF(NaPoVo=0,0,'Cenova nabidka Alternativni'!$G22*'NASTAVENI OBJEDNATELE'!$H$19*'Beh smlouvy'!D$9/NaPoVo)+'Cenova nabidka Alternativni'!$H22))</f>
        <v>0</v>
      </c>
      <c r="F23" s="114">
        <f>'NABIDKA DOPRAVCE'!$K26*'Vypocty indexu'!G33*('Cenova nabidka Alternativni'!$F22+IF(OR(F$31&lt;SH,F$31&gt;HH),'Cenova nabidka Alternativni'!$G22*1/(1+F$31)*IF(NaPoVo=0,0,'Beh smlouvy'!E$8/NaPoVo)+IF(NaPoVo=0,0,'Cenova nabidka Alternativni'!$G22*1/(1+F$31)*'NASTAVENI OBJEDNATELE'!$H$19*'Beh smlouvy'!E$9/NaPoVo)+'Cenova nabidka Alternativni'!$H22*1/(1+F$31),'Cenova nabidka Alternativni'!$G22+IF(NaPoVo=0,0,'Cenova nabidka Alternativni'!$G22*'NASTAVENI OBJEDNATELE'!$H$19*'Beh smlouvy'!E$9/NaPoVo)+'Cenova nabidka Alternativni'!$H22))</f>
        <v>0</v>
      </c>
      <c r="G23" s="114">
        <f>'NABIDKA DOPRAVCE'!$K26*'Vypocty indexu'!H33*('Cenova nabidka Alternativni'!$F22+IF(OR(G$31&lt;SH,G$31&gt;HH),'Cenova nabidka Alternativni'!$G22*1/(1+G$31)*IF(NaPoVo=0,0,'Beh smlouvy'!F$8/NaPoVo)+IF(NaPoVo=0,0,'Cenova nabidka Alternativni'!$G22*1/(1+G$31)*'NASTAVENI OBJEDNATELE'!$H$19*'Beh smlouvy'!F$9/NaPoVo)+'Cenova nabidka Alternativni'!$H22*1/(1+G$31),'Cenova nabidka Alternativni'!$G22+IF(NaPoVo=0,0,'Cenova nabidka Alternativni'!$G22*'NASTAVENI OBJEDNATELE'!$H$19*'Beh smlouvy'!F$9/NaPoVo)+'Cenova nabidka Alternativni'!$H22))</f>
        <v>0</v>
      </c>
      <c r="H23" s="114">
        <f>'NABIDKA DOPRAVCE'!$K26*'Vypocty indexu'!I33*('Cenova nabidka Alternativni'!$F22+IF(OR(H$31&lt;SH,H$31&gt;HH),'Cenova nabidka Alternativni'!$G22*1/(1+H$31)*IF(NaPoVo=0,0,'Beh smlouvy'!G$8/NaPoVo)+IF(NaPoVo=0,0,'Cenova nabidka Alternativni'!$G22*1/(1+H$31)*'NASTAVENI OBJEDNATELE'!$H$19*'Beh smlouvy'!G$9/NaPoVo)+'Cenova nabidka Alternativni'!$H22*1/(1+H$31),'Cenova nabidka Alternativni'!$G22+IF(NaPoVo=0,0,'Cenova nabidka Alternativni'!$G22*'NASTAVENI OBJEDNATELE'!$H$19*'Beh smlouvy'!G$9/NaPoVo)+'Cenova nabidka Alternativni'!$H22))</f>
        <v>0</v>
      </c>
      <c r="I23" s="114">
        <f>'NABIDKA DOPRAVCE'!$K26*'Vypocty indexu'!J33*('Cenova nabidka Alternativni'!$F22+IF(OR(I$31&lt;SH,I$31&gt;HH),'Cenova nabidka Alternativni'!$G22*1/(1+I$31)*IF(NaPoVo=0,0,'Beh smlouvy'!H$8/NaPoVo)+IF(NaPoVo=0,0,'Cenova nabidka Alternativni'!$G22*1/(1+I$31)*'NASTAVENI OBJEDNATELE'!$H$19*'Beh smlouvy'!H$9/NaPoVo)+'Cenova nabidka Alternativni'!$H22*1/(1+I$31),'Cenova nabidka Alternativni'!$G22+IF(NaPoVo=0,0,'Cenova nabidka Alternativni'!$G22*'NASTAVENI OBJEDNATELE'!$H$19*'Beh smlouvy'!H$9/NaPoVo)+'Cenova nabidka Alternativni'!$H22))</f>
        <v>0</v>
      </c>
      <c r="J23" s="114">
        <f>'NABIDKA DOPRAVCE'!$K26*'Vypocty indexu'!K33*('Cenova nabidka Alternativni'!$F22+IF(OR(J$31&lt;SH,J$31&gt;HH),'Cenova nabidka Alternativni'!$G22*1/(1+J$31)*IF(NaPoVo=0,0,'Beh smlouvy'!I$8/NaPoVo)+IF(NaPoVo=0,0,'Cenova nabidka Alternativni'!$G22*1/(1+J$31)*'NASTAVENI OBJEDNATELE'!$H$19*'Beh smlouvy'!I$9/NaPoVo)+'Cenova nabidka Alternativni'!$H22*1/(1+J$31),'Cenova nabidka Alternativni'!$G22+IF(NaPoVo=0,0,'Cenova nabidka Alternativni'!$G22*'NASTAVENI OBJEDNATELE'!$H$19*'Beh smlouvy'!I$9/NaPoVo)+'Cenova nabidka Alternativni'!$H22))</f>
        <v>0</v>
      </c>
      <c r="K23" s="114">
        <f>'NABIDKA DOPRAVCE'!$K26*'Vypocty indexu'!L33*('Cenova nabidka Alternativni'!$F22+IF(OR(K$31&lt;SH,K$31&gt;HH),'Cenova nabidka Alternativni'!$G22*1/(1+K$31)*IF(NaPoVo=0,0,'Beh smlouvy'!J$8/NaPoVo)+IF(NaPoVo=0,0,'Cenova nabidka Alternativni'!$G22*1/(1+K$31)*'NASTAVENI OBJEDNATELE'!$H$19*'Beh smlouvy'!J$9/NaPoVo)+'Cenova nabidka Alternativni'!$H22*1/(1+K$31),'Cenova nabidka Alternativni'!$G22+IF(NaPoVo=0,0,'Cenova nabidka Alternativni'!$G22*'NASTAVENI OBJEDNATELE'!$H$19*'Beh smlouvy'!J$9/NaPoVo)+'Cenova nabidka Alternativni'!$H22))</f>
        <v>0</v>
      </c>
      <c r="L23" s="114">
        <f>'NABIDKA DOPRAVCE'!$K26*'Vypocty indexu'!M33*('Cenova nabidka Alternativni'!$F22+IF(OR(L$31&lt;SH,L$31&gt;HH),'Cenova nabidka Alternativni'!$G22*1/(1+L$31)*IF(NaPoVo=0,0,'Beh smlouvy'!K$8/NaPoVo)+IF(NaPoVo=0,0,'Cenova nabidka Alternativni'!$G22*1/(1+L$31)*'NASTAVENI OBJEDNATELE'!$H$19*'Beh smlouvy'!K$9/NaPoVo)+'Cenova nabidka Alternativni'!$H22*1/(1+L$31),'Cenova nabidka Alternativni'!$G22+IF(NaPoVo=0,0,'Cenova nabidka Alternativni'!$G22*'NASTAVENI OBJEDNATELE'!$H$19*'Beh smlouvy'!K$9/NaPoVo)+'Cenova nabidka Alternativni'!$H22))</f>
        <v>0</v>
      </c>
      <c r="M23" s="114">
        <f>'NABIDKA DOPRAVCE'!$K26*'Vypocty indexu'!N33*('Cenova nabidka Alternativni'!$F22+IF(OR(M$31&lt;SH,M$31&gt;HH),'Cenova nabidka Alternativni'!$G22*1/(1+M$31)*IF(NaPoVo=0,0,'Beh smlouvy'!L$8/NaPoVo)+IF(NaPoVo=0,0,'Cenova nabidka Alternativni'!$G22*1/(1+M$31)*'NASTAVENI OBJEDNATELE'!$H$19*'Beh smlouvy'!L$9/NaPoVo)+'Cenova nabidka Alternativni'!$H22*1/(1+M$31),'Cenova nabidka Alternativni'!$G22+IF(NaPoVo=0,0,'Cenova nabidka Alternativni'!$G22*'NASTAVENI OBJEDNATELE'!$H$19*'Beh smlouvy'!L$9/NaPoVo)+'Cenova nabidka Alternativni'!$H22))</f>
        <v>0</v>
      </c>
      <c r="N23" s="114">
        <f>'NABIDKA DOPRAVCE'!$K26*'Vypocty indexu'!O33*('Cenova nabidka Alternativni'!$F22+IF(OR(N$31&lt;SH,N$31&gt;HH),'Cenova nabidka Alternativni'!$G22*1/(1+N$31)*IF(NaPoVo=0,0,'Beh smlouvy'!M$8/NaPoVo)+IF(NaPoVo=0,0,'Cenova nabidka Alternativni'!$G22*1/(1+N$31)*'NASTAVENI OBJEDNATELE'!$H$19*'Beh smlouvy'!M$9/NaPoVo)+'Cenova nabidka Alternativni'!$H22*1/(1+N$31),'Cenova nabidka Alternativni'!$G22+IF(NaPoVo=0,0,'Cenova nabidka Alternativni'!$G22*'NASTAVENI OBJEDNATELE'!$H$19*'Beh smlouvy'!M$9/NaPoVo)+'Cenova nabidka Alternativni'!$H22))</f>
        <v>0</v>
      </c>
    </row>
    <row r="24" spans="2:15" outlineLevel="1">
      <c r="B24" s="55">
        <v>22</v>
      </c>
      <c r="C24" s="46" t="s">
        <v>14</v>
      </c>
      <c r="D24" s="184"/>
      <c r="E24" s="114">
        <f>'NABIDKA DOPRAVCE'!$K27*'Vypocty indexu'!F34*('Cenova nabidka Alternativni'!$F23+IF(OR(E$31&lt;SH,E$31&gt;HH),'Cenova nabidka Alternativni'!$G23*1/(1+E$31)*IF(NaPoVo=0,0,'Beh smlouvy'!D$8/NaPoVo)+IF(NaPoVo=0,0,'Cenova nabidka Alternativni'!$G23*1/(1+E$31)*'NASTAVENI OBJEDNATELE'!$H$19*'Beh smlouvy'!D$9/NaPoVo)+'Cenova nabidka Alternativni'!$H23*1/(1+E$31),'Cenova nabidka Alternativni'!$G23+IF(NaPoVo=0,0,'Cenova nabidka Alternativni'!$G23*'NASTAVENI OBJEDNATELE'!$H$19*'Beh smlouvy'!D$9/NaPoVo)+'Cenova nabidka Alternativni'!$H23))</f>
        <v>0</v>
      </c>
      <c r="F24" s="114">
        <f>'NABIDKA DOPRAVCE'!$K27*'Vypocty indexu'!G34*('Cenova nabidka Alternativni'!$F23+IF(OR(F$31&lt;SH,F$31&gt;HH),'Cenova nabidka Alternativni'!$G23*1/(1+F$31)*IF(NaPoVo=0,0,'Beh smlouvy'!E$8/NaPoVo)+IF(NaPoVo=0,0,'Cenova nabidka Alternativni'!$G23*1/(1+F$31)*'NASTAVENI OBJEDNATELE'!$H$19*'Beh smlouvy'!E$9/NaPoVo)+'Cenova nabidka Alternativni'!$H23*1/(1+F$31),'Cenova nabidka Alternativni'!$G23+IF(NaPoVo=0,0,'Cenova nabidka Alternativni'!$G23*'NASTAVENI OBJEDNATELE'!$H$19*'Beh smlouvy'!E$9/NaPoVo)+'Cenova nabidka Alternativni'!$H23))</f>
        <v>0</v>
      </c>
      <c r="G24" s="114">
        <f>'NABIDKA DOPRAVCE'!$K27*'Vypocty indexu'!H34*('Cenova nabidka Alternativni'!$F23+IF(OR(G$31&lt;SH,G$31&gt;HH),'Cenova nabidka Alternativni'!$G23*1/(1+G$31)*IF(NaPoVo=0,0,'Beh smlouvy'!F$8/NaPoVo)+IF(NaPoVo=0,0,'Cenova nabidka Alternativni'!$G23*1/(1+G$31)*'NASTAVENI OBJEDNATELE'!$H$19*'Beh smlouvy'!F$9/NaPoVo)+'Cenova nabidka Alternativni'!$H23*1/(1+G$31),'Cenova nabidka Alternativni'!$G23+IF(NaPoVo=0,0,'Cenova nabidka Alternativni'!$G23*'NASTAVENI OBJEDNATELE'!$H$19*'Beh smlouvy'!F$9/NaPoVo)+'Cenova nabidka Alternativni'!$H23))</f>
        <v>0</v>
      </c>
      <c r="H24" s="114">
        <f>'NABIDKA DOPRAVCE'!$K27*'Vypocty indexu'!I34*('Cenova nabidka Alternativni'!$F23+IF(OR(H$31&lt;SH,H$31&gt;HH),'Cenova nabidka Alternativni'!$G23*1/(1+H$31)*IF(NaPoVo=0,0,'Beh smlouvy'!G$8/NaPoVo)+IF(NaPoVo=0,0,'Cenova nabidka Alternativni'!$G23*1/(1+H$31)*'NASTAVENI OBJEDNATELE'!$H$19*'Beh smlouvy'!G$9/NaPoVo)+'Cenova nabidka Alternativni'!$H23*1/(1+H$31),'Cenova nabidka Alternativni'!$G23+IF(NaPoVo=0,0,'Cenova nabidka Alternativni'!$G23*'NASTAVENI OBJEDNATELE'!$H$19*'Beh smlouvy'!G$9/NaPoVo)+'Cenova nabidka Alternativni'!$H23))</f>
        <v>0</v>
      </c>
      <c r="I24" s="114">
        <f>'NABIDKA DOPRAVCE'!$K27*'Vypocty indexu'!J34*('Cenova nabidka Alternativni'!$F23+IF(OR(I$31&lt;SH,I$31&gt;HH),'Cenova nabidka Alternativni'!$G23*1/(1+I$31)*IF(NaPoVo=0,0,'Beh smlouvy'!H$8/NaPoVo)+IF(NaPoVo=0,0,'Cenova nabidka Alternativni'!$G23*1/(1+I$31)*'NASTAVENI OBJEDNATELE'!$H$19*'Beh smlouvy'!H$9/NaPoVo)+'Cenova nabidka Alternativni'!$H23*1/(1+I$31),'Cenova nabidka Alternativni'!$G23+IF(NaPoVo=0,0,'Cenova nabidka Alternativni'!$G23*'NASTAVENI OBJEDNATELE'!$H$19*'Beh smlouvy'!H$9/NaPoVo)+'Cenova nabidka Alternativni'!$H23))</f>
        <v>0</v>
      </c>
      <c r="J24" s="114">
        <f>'NABIDKA DOPRAVCE'!$K27*'Vypocty indexu'!K34*('Cenova nabidka Alternativni'!$F23+IF(OR(J$31&lt;SH,J$31&gt;HH),'Cenova nabidka Alternativni'!$G23*1/(1+J$31)*IF(NaPoVo=0,0,'Beh smlouvy'!I$8/NaPoVo)+IF(NaPoVo=0,0,'Cenova nabidka Alternativni'!$G23*1/(1+J$31)*'NASTAVENI OBJEDNATELE'!$H$19*'Beh smlouvy'!I$9/NaPoVo)+'Cenova nabidka Alternativni'!$H23*1/(1+J$31),'Cenova nabidka Alternativni'!$G23+IF(NaPoVo=0,0,'Cenova nabidka Alternativni'!$G23*'NASTAVENI OBJEDNATELE'!$H$19*'Beh smlouvy'!I$9/NaPoVo)+'Cenova nabidka Alternativni'!$H23))</f>
        <v>0</v>
      </c>
      <c r="K24" s="114">
        <f>'NABIDKA DOPRAVCE'!$K27*'Vypocty indexu'!L34*('Cenova nabidka Alternativni'!$F23+IF(OR(K$31&lt;SH,K$31&gt;HH),'Cenova nabidka Alternativni'!$G23*1/(1+K$31)*IF(NaPoVo=0,0,'Beh smlouvy'!J$8/NaPoVo)+IF(NaPoVo=0,0,'Cenova nabidka Alternativni'!$G23*1/(1+K$31)*'NASTAVENI OBJEDNATELE'!$H$19*'Beh smlouvy'!J$9/NaPoVo)+'Cenova nabidka Alternativni'!$H23*1/(1+K$31),'Cenova nabidka Alternativni'!$G23+IF(NaPoVo=0,0,'Cenova nabidka Alternativni'!$G23*'NASTAVENI OBJEDNATELE'!$H$19*'Beh smlouvy'!J$9/NaPoVo)+'Cenova nabidka Alternativni'!$H23))</f>
        <v>0</v>
      </c>
      <c r="L24" s="114">
        <f>'NABIDKA DOPRAVCE'!$K27*'Vypocty indexu'!M34*('Cenova nabidka Alternativni'!$F23+IF(OR(L$31&lt;SH,L$31&gt;HH),'Cenova nabidka Alternativni'!$G23*1/(1+L$31)*IF(NaPoVo=0,0,'Beh smlouvy'!K$8/NaPoVo)+IF(NaPoVo=0,0,'Cenova nabidka Alternativni'!$G23*1/(1+L$31)*'NASTAVENI OBJEDNATELE'!$H$19*'Beh smlouvy'!K$9/NaPoVo)+'Cenova nabidka Alternativni'!$H23*1/(1+L$31),'Cenova nabidka Alternativni'!$G23+IF(NaPoVo=0,0,'Cenova nabidka Alternativni'!$G23*'NASTAVENI OBJEDNATELE'!$H$19*'Beh smlouvy'!K$9/NaPoVo)+'Cenova nabidka Alternativni'!$H23))</f>
        <v>0</v>
      </c>
      <c r="M24" s="114">
        <f>'NABIDKA DOPRAVCE'!$K27*'Vypocty indexu'!N34*('Cenova nabidka Alternativni'!$F23+IF(OR(M$31&lt;SH,M$31&gt;HH),'Cenova nabidka Alternativni'!$G23*1/(1+M$31)*IF(NaPoVo=0,0,'Beh smlouvy'!L$8/NaPoVo)+IF(NaPoVo=0,0,'Cenova nabidka Alternativni'!$G23*1/(1+M$31)*'NASTAVENI OBJEDNATELE'!$H$19*'Beh smlouvy'!L$9/NaPoVo)+'Cenova nabidka Alternativni'!$H23*1/(1+M$31),'Cenova nabidka Alternativni'!$G23+IF(NaPoVo=0,0,'Cenova nabidka Alternativni'!$G23*'NASTAVENI OBJEDNATELE'!$H$19*'Beh smlouvy'!L$9/NaPoVo)+'Cenova nabidka Alternativni'!$H23))</f>
        <v>0</v>
      </c>
      <c r="N24" s="114">
        <f>'NABIDKA DOPRAVCE'!$K27*'Vypocty indexu'!O34*('Cenova nabidka Alternativni'!$F23+IF(OR(N$31&lt;SH,N$31&gt;HH),'Cenova nabidka Alternativni'!$G23*1/(1+N$31)*IF(NaPoVo=0,0,'Beh smlouvy'!M$8/NaPoVo)+IF(NaPoVo=0,0,'Cenova nabidka Alternativni'!$G23*1/(1+N$31)*'NASTAVENI OBJEDNATELE'!$H$19*'Beh smlouvy'!M$9/NaPoVo)+'Cenova nabidka Alternativni'!$H23*1/(1+N$31),'Cenova nabidka Alternativni'!$G23+IF(NaPoVo=0,0,'Cenova nabidka Alternativni'!$G23*'NASTAVENI OBJEDNATELE'!$H$19*'Beh smlouvy'!M$9/NaPoVo)+'Cenova nabidka Alternativni'!$H23))</f>
        <v>0</v>
      </c>
    </row>
    <row r="25" spans="2:15" outlineLevel="1">
      <c r="B25" s="55">
        <v>23</v>
      </c>
      <c r="C25" s="46" t="s">
        <v>15</v>
      </c>
      <c r="D25" s="184"/>
      <c r="E25" s="114">
        <f>'NABIDKA DOPRAVCE'!$K28*'Vypocty indexu'!F35*('Cenova nabidka Alternativni'!$F24+IF(OR(E$31&lt;SH,E$31&gt;HH),'Cenova nabidka Alternativni'!$G24*1/(1+E$31)*IF(NaPoVo=0,0,'Beh smlouvy'!D$8/NaPoVo)+IF(NaPoVo=0,0,'Cenova nabidka Alternativni'!$G24*1/(1+E$31)*'NASTAVENI OBJEDNATELE'!$H$19*'Beh smlouvy'!D$9/NaPoVo)+'Cenova nabidka Alternativni'!$H24*1/(1+E$31),'Cenova nabidka Alternativni'!$G24+IF(NaPoVo=0,0,'Cenova nabidka Alternativni'!$G24*'NASTAVENI OBJEDNATELE'!$H$19*'Beh smlouvy'!D$9/NaPoVo)+'Cenova nabidka Alternativni'!$H24))</f>
        <v>0</v>
      </c>
      <c r="F25" s="114">
        <f>'NABIDKA DOPRAVCE'!$K28*'Vypocty indexu'!G35*('Cenova nabidka Alternativni'!$F24+IF(OR(F$31&lt;SH,F$31&gt;HH),'Cenova nabidka Alternativni'!$G24*1/(1+F$31)*IF(NaPoVo=0,0,'Beh smlouvy'!E$8/NaPoVo)+IF(NaPoVo=0,0,'Cenova nabidka Alternativni'!$G24*1/(1+F$31)*'NASTAVENI OBJEDNATELE'!$H$19*'Beh smlouvy'!E$9/NaPoVo)+'Cenova nabidka Alternativni'!$H24*1/(1+F$31),'Cenova nabidka Alternativni'!$G24+IF(NaPoVo=0,0,'Cenova nabidka Alternativni'!$G24*'NASTAVENI OBJEDNATELE'!$H$19*'Beh smlouvy'!E$9/NaPoVo)+'Cenova nabidka Alternativni'!$H24))</f>
        <v>0</v>
      </c>
      <c r="G25" s="114">
        <f>'NABIDKA DOPRAVCE'!$K28*'Vypocty indexu'!H35*('Cenova nabidka Alternativni'!$F24+IF(OR(G$31&lt;SH,G$31&gt;HH),'Cenova nabidka Alternativni'!$G24*1/(1+G$31)*IF(NaPoVo=0,0,'Beh smlouvy'!F$8/NaPoVo)+IF(NaPoVo=0,0,'Cenova nabidka Alternativni'!$G24*1/(1+G$31)*'NASTAVENI OBJEDNATELE'!$H$19*'Beh smlouvy'!F$9/NaPoVo)+'Cenova nabidka Alternativni'!$H24*1/(1+G$31),'Cenova nabidka Alternativni'!$G24+IF(NaPoVo=0,0,'Cenova nabidka Alternativni'!$G24*'NASTAVENI OBJEDNATELE'!$H$19*'Beh smlouvy'!F$9/NaPoVo)+'Cenova nabidka Alternativni'!$H24))</f>
        <v>0</v>
      </c>
      <c r="H25" s="114">
        <f>'NABIDKA DOPRAVCE'!$K28*'Vypocty indexu'!I35*('Cenova nabidka Alternativni'!$F24+IF(OR(H$31&lt;SH,H$31&gt;HH),'Cenova nabidka Alternativni'!$G24*1/(1+H$31)*IF(NaPoVo=0,0,'Beh smlouvy'!G$8/NaPoVo)+IF(NaPoVo=0,0,'Cenova nabidka Alternativni'!$G24*1/(1+H$31)*'NASTAVENI OBJEDNATELE'!$H$19*'Beh smlouvy'!G$9/NaPoVo)+'Cenova nabidka Alternativni'!$H24*1/(1+H$31),'Cenova nabidka Alternativni'!$G24+IF(NaPoVo=0,0,'Cenova nabidka Alternativni'!$G24*'NASTAVENI OBJEDNATELE'!$H$19*'Beh smlouvy'!G$9/NaPoVo)+'Cenova nabidka Alternativni'!$H24))</f>
        <v>0</v>
      </c>
      <c r="I25" s="114">
        <f>'NABIDKA DOPRAVCE'!$K28*'Vypocty indexu'!J35*('Cenova nabidka Alternativni'!$F24+IF(OR(I$31&lt;SH,I$31&gt;HH),'Cenova nabidka Alternativni'!$G24*1/(1+I$31)*IF(NaPoVo=0,0,'Beh smlouvy'!H$8/NaPoVo)+IF(NaPoVo=0,0,'Cenova nabidka Alternativni'!$G24*1/(1+I$31)*'NASTAVENI OBJEDNATELE'!$H$19*'Beh smlouvy'!H$9/NaPoVo)+'Cenova nabidka Alternativni'!$H24*1/(1+I$31),'Cenova nabidka Alternativni'!$G24+IF(NaPoVo=0,0,'Cenova nabidka Alternativni'!$G24*'NASTAVENI OBJEDNATELE'!$H$19*'Beh smlouvy'!H$9/NaPoVo)+'Cenova nabidka Alternativni'!$H24))</f>
        <v>0</v>
      </c>
      <c r="J25" s="114">
        <f>'NABIDKA DOPRAVCE'!$K28*'Vypocty indexu'!K35*('Cenova nabidka Alternativni'!$F24+IF(OR(J$31&lt;SH,J$31&gt;HH),'Cenova nabidka Alternativni'!$G24*1/(1+J$31)*IF(NaPoVo=0,0,'Beh smlouvy'!I$8/NaPoVo)+IF(NaPoVo=0,0,'Cenova nabidka Alternativni'!$G24*1/(1+J$31)*'NASTAVENI OBJEDNATELE'!$H$19*'Beh smlouvy'!I$9/NaPoVo)+'Cenova nabidka Alternativni'!$H24*1/(1+J$31),'Cenova nabidka Alternativni'!$G24+IF(NaPoVo=0,0,'Cenova nabidka Alternativni'!$G24*'NASTAVENI OBJEDNATELE'!$H$19*'Beh smlouvy'!I$9/NaPoVo)+'Cenova nabidka Alternativni'!$H24))</f>
        <v>0</v>
      </c>
      <c r="K25" s="114">
        <f>'NABIDKA DOPRAVCE'!$K28*'Vypocty indexu'!L35*('Cenova nabidka Alternativni'!$F24+IF(OR(K$31&lt;SH,K$31&gt;HH),'Cenova nabidka Alternativni'!$G24*1/(1+K$31)*IF(NaPoVo=0,0,'Beh smlouvy'!J$8/NaPoVo)+IF(NaPoVo=0,0,'Cenova nabidka Alternativni'!$G24*1/(1+K$31)*'NASTAVENI OBJEDNATELE'!$H$19*'Beh smlouvy'!J$9/NaPoVo)+'Cenova nabidka Alternativni'!$H24*1/(1+K$31),'Cenova nabidka Alternativni'!$G24+IF(NaPoVo=0,0,'Cenova nabidka Alternativni'!$G24*'NASTAVENI OBJEDNATELE'!$H$19*'Beh smlouvy'!J$9/NaPoVo)+'Cenova nabidka Alternativni'!$H24))</f>
        <v>0</v>
      </c>
      <c r="L25" s="114">
        <f>'NABIDKA DOPRAVCE'!$K28*'Vypocty indexu'!M35*('Cenova nabidka Alternativni'!$F24+IF(OR(L$31&lt;SH,L$31&gt;HH),'Cenova nabidka Alternativni'!$G24*1/(1+L$31)*IF(NaPoVo=0,0,'Beh smlouvy'!K$8/NaPoVo)+IF(NaPoVo=0,0,'Cenova nabidka Alternativni'!$G24*1/(1+L$31)*'NASTAVENI OBJEDNATELE'!$H$19*'Beh smlouvy'!K$9/NaPoVo)+'Cenova nabidka Alternativni'!$H24*1/(1+L$31),'Cenova nabidka Alternativni'!$G24+IF(NaPoVo=0,0,'Cenova nabidka Alternativni'!$G24*'NASTAVENI OBJEDNATELE'!$H$19*'Beh smlouvy'!K$9/NaPoVo)+'Cenova nabidka Alternativni'!$H24))</f>
        <v>0</v>
      </c>
      <c r="M25" s="114">
        <f>'NABIDKA DOPRAVCE'!$K28*'Vypocty indexu'!N35*('Cenova nabidka Alternativni'!$F24+IF(OR(M$31&lt;SH,M$31&gt;HH),'Cenova nabidka Alternativni'!$G24*1/(1+M$31)*IF(NaPoVo=0,0,'Beh smlouvy'!L$8/NaPoVo)+IF(NaPoVo=0,0,'Cenova nabidka Alternativni'!$G24*1/(1+M$31)*'NASTAVENI OBJEDNATELE'!$H$19*'Beh smlouvy'!L$9/NaPoVo)+'Cenova nabidka Alternativni'!$H24*1/(1+M$31),'Cenova nabidka Alternativni'!$G24+IF(NaPoVo=0,0,'Cenova nabidka Alternativni'!$G24*'NASTAVENI OBJEDNATELE'!$H$19*'Beh smlouvy'!L$9/NaPoVo)+'Cenova nabidka Alternativni'!$H24))</f>
        <v>0</v>
      </c>
      <c r="N25" s="114">
        <f>'NABIDKA DOPRAVCE'!$K28*'Vypocty indexu'!O35*('Cenova nabidka Alternativni'!$F24+IF(OR(N$31&lt;SH,N$31&gt;HH),'Cenova nabidka Alternativni'!$G24*1/(1+N$31)*IF(NaPoVo=0,0,'Beh smlouvy'!M$8/NaPoVo)+IF(NaPoVo=0,0,'Cenova nabidka Alternativni'!$G24*1/(1+N$31)*'NASTAVENI OBJEDNATELE'!$H$19*'Beh smlouvy'!M$9/NaPoVo)+'Cenova nabidka Alternativni'!$H24*1/(1+N$31),'Cenova nabidka Alternativni'!$G24+IF(NaPoVo=0,0,'Cenova nabidka Alternativni'!$G24*'NASTAVENI OBJEDNATELE'!$H$19*'Beh smlouvy'!M$9/NaPoVo)+'Cenova nabidka Alternativni'!$H24))</f>
        <v>0</v>
      </c>
    </row>
    <row r="26" spans="2:15" outlineLevel="1">
      <c r="B26" s="55">
        <v>24</v>
      </c>
      <c r="C26" s="46" t="s">
        <v>16</v>
      </c>
      <c r="D26" s="184"/>
      <c r="E26" s="114">
        <f>'NABIDKA DOPRAVCE'!$K29*'Vypocty indexu'!F36*('Cenova nabidka Alternativni'!$F25+IF(OR(E$31&lt;SH,E$31&gt;HH),'Cenova nabidka Alternativni'!$G25*1/(1+E$31)*IF(NaPoVo=0,0,'Beh smlouvy'!D$8/NaPoVo)+IF(NaPoVo=0,0,'Cenova nabidka Alternativni'!$G25*1/(1+E$31)*'NASTAVENI OBJEDNATELE'!$H$19*'Beh smlouvy'!D$9/NaPoVo)+'Cenova nabidka Alternativni'!$H25*1/(1+E$31),'Cenova nabidka Alternativni'!$G25+IF(NaPoVo=0,0,'Cenova nabidka Alternativni'!$G25*'NASTAVENI OBJEDNATELE'!$H$19*'Beh smlouvy'!D$9/NaPoVo)+'Cenova nabidka Alternativni'!$H25))</f>
        <v>0</v>
      </c>
      <c r="F26" s="114">
        <f>'NABIDKA DOPRAVCE'!$K29*'Vypocty indexu'!G36*('Cenova nabidka Alternativni'!$F25+IF(OR(F$31&lt;SH,F$31&gt;HH),'Cenova nabidka Alternativni'!$G25*1/(1+F$31)*IF(NaPoVo=0,0,'Beh smlouvy'!E$8/NaPoVo)+IF(NaPoVo=0,0,'Cenova nabidka Alternativni'!$G25*1/(1+F$31)*'NASTAVENI OBJEDNATELE'!$H$19*'Beh smlouvy'!E$9/NaPoVo)+'Cenova nabidka Alternativni'!$H25*1/(1+F$31),'Cenova nabidka Alternativni'!$G25+IF(NaPoVo=0,0,'Cenova nabidka Alternativni'!$G25*'NASTAVENI OBJEDNATELE'!$H$19*'Beh smlouvy'!E$9/NaPoVo)+'Cenova nabidka Alternativni'!$H25))</f>
        <v>0</v>
      </c>
      <c r="G26" s="114">
        <f>'NABIDKA DOPRAVCE'!$K29*'Vypocty indexu'!H36*('Cenova nabidka Alternativni'!$F25+IF(OR(G$31&lt;SH,G$31&gt;HH),'Cenova nabidka Alternativni'!$G25*1/(1+G$31)*IF(NaPoVo=0,0,'Beh smlouvy'!F$8/NaPoVo)+IF(NaPoVo=0,0,'Cenova nabidka Alternativni'!$G25*1/(1+G$31)*'NASTAVENI OBJEDNATELE'!$H$19*'Beh smlouvy'!F$9/NaPoVo)+'Cenova nabidka Alternativni'!$H25*1/(1+G$31),'Cenova nabidka Alternativni'!$G25+IF(NaPoVo=0,0,'Cenova nabidka Alternativni'!$G25*'NASTAVENI OBJEDNATELE'!$H$19*'Beh smlouvy'!F$9/NaPoVo)+'Cenova nabidka Alternativni'!$H25))</f>
        <v>0</v>
      </c>
      <c r="H26" s="114">
        <f>'NABIDKA DOPRAVCE'!$K29*'Vypocty indexu'!I36*('Cenova nabidka Alternativni'!$F25+IF(OR(H$31&lt;SH,H$31&gt;HH),'Cenova nabidka Alternativni'!$G25*1/(1+H$31)*IF(NaPoVo=0,0,'Beh smlouvy'!G$8/NaPoVo)+IF(NaPoVo=0,0,'Cenova nabidka Alternativni'!$G25*1/(1+H$31)*'NASTAVENI OBJEDNATELE'!$H$19*'Beh smlouvy'!G$9/NaPoVo)+'Cenova nabidka Alternativni'!$H25*1/(1+H$31),'Cenova nabidka Alternativni'!$G25+IF(NaPoVo=0,0,'Cenova nabidka Alternativni'!$G25*'NASTAVENI OBJEDNATELE'!$H$19*'Beh smlouvy'!G$9/NaPoVo)+'Cenova nabidka Alternativni'!$H25))</f>
        <v>0</v>
      </c>
      <c r="I26" s="114">
        <f>'NABIDKA DOPRAVCE'!$K29*'Vypocty indexu'!J36*('Cenova nabidka Alternativni'!$F25+IF(OR(I$31&lt;SH,I$31&gt;HH),'Cenova nabidka Alternativni'!$G25*1/(1+I$31)*IF(NaPoVo=0,0,'Beh smlouvy'!H$8/NaPoVo)+IF(NaPoVo=0,0,'Cenova nabidka Alternativni'!$G25*1/(1+I$31)*'NASTAVENI OBJEDNATELE'!$H$19*'Beh smlouvy'!H$9/NaPoVo)+'Cenova nabidka Alternativni'!$H25*1/(1+I$31),'Cenova nabidka Alternativni'!$G25+IF(NaPoVo=0,0,'Cenova nabidka Alternativni'!$G25*'NASTAVENI OBJEDNATELE'!$H$19*'Beh smlouvy'!H$9/NaPoVo)+'Cenova nabidka Alternativni'!$H25))</f>
        <v>0</v>
      </c>
      <c r="J26" s="114">
        <f>'NABIDKA DOPRAVCE'!$K29*'Vypocty indexu'!K36*('Cenova nabidka Alternativni'!$F25+IF(OR(J$31&lt;SH,J$31&gt;HH),'Cenova nabidka Alternativni'!$G25*1/(1+J$31)*IF(NaPoVo=0,0,'Beh smlouvy'!I$8/NaPoVo)+IF(NaPoVo=0,0,'Cenova nabidka Alternativni'!$G25*1/(1+J$31)*'NASTAVENI OBJEDNATELE'!$H$19*'Beh smlouvy'!I$9/NaPoVo)+'Cenova nabidka Alternativni'!$H25*1/(1+J$31),'Cenova nabidka Alternativni'!$G25+IF(NaPoVo=0,0,'Cenova nabidka Alternativni'!$G25*'NASTAVENI OBJEDNATELE'!$H$19*'Beh smlouvy'!I$9/NaPoVo)+'Cenova nabidka Alternativni'!$H25))</f>
        <v>0</v>
      </c>
      <c r="K26" s="114">
        <f>'NABIDKA DOPRAVCE'!$K29*'Vypocty indexu'!L36*('Cenova nabidka Alternativni'!$F25+IF(OR(K$31&lt;SH,K$31&gt;HH),'Cenova nabidka Alternativni'!$G25*1/(1+K$31)*IF(NaPoVo=0,0,'Beh smlouvy'!J$8/NaPoVo)+IF(NaPoVo=0,0,'Cenova nabidka Alternativni'!$G25*1/(1+K$31)*'NASTAVENI OBJEDNATELE'!$H$19*'Beh smlouvy'!J$9/NaPoVo)+'Cenova nabidka Alternativni'!$H25*1/(1+K$31),'Cenova nabidka Alternativni'!$G25+IF(NaPoVo=0,0,'Cenova nabidka Alternativni'!$G25*'NASTAVENI OBJEDNATELE'!$H$19*'Beh smlouvy'!J$9/NaPoVo)+'Cenova nabidka Alternativni'!$H25))</f>
        <v>0</v>
      </c>
      <c r="L26" s="114">
        <f>'NABIDKA DOPRAVCE'!$K29*'Vypocty indexu'!M36*('Cenova nabidka Alternativni'!$F25+IF(OR(L$31&lt;SH,L$31&gt;HH),'Cenova nabidka Alternativni'!$G25*1/(1+L$31)*IF(NaPoVo=0,0,'Beh smlouvy'!K$8/NaPoVo)+IF(NaPoVo=0,0,'Cenova nabidka Alternativni'!$G25*1/(1+L$31)*'NASTAVENI OBJEDNATELE'!$H$19*'Beh smlouvy'!K$9/NaPoVo)+'Cenova nabidka Alternativni'!$H25*1/(1+L$31),'Cenova nabidka Alternativni'!$G25+IF(NaPoVo=0,0,'Cenova nabidka Alternativni'!$G25*'NASTAVENI OBJEDNATELE'!$H$19*'Beh smlouvy'!K$9/NaPoVo)+'Cenova nabidka Alternativni'!$H25))</f>
        <v>0</v>
      </c>
      <c r="M26" s="114">
        <f>'NABIDKA DOPRAVCE'!$K29*'Vypocty indexu'!N36*('Cenova nabidka Alternativni'!$F25+IF(OR(M$31&lt;SH,M$31&gt;HH),'Cenova nabidka Alternativni'!$G25*1/(1+M$31)*IF(NaPoVo=0,0,'Beh smlouvy'!L$8/NaPoVo)+IF(NaPoVo=0,0,'Cenova nabidka Alternativni'!$G25*1/(1+M$31)*'NASTAVENI OBJEDNATELE'!$H$19*'Beh smlouvy'!L$9/NaPoVo)+'Cenova nabidka Alternativni'!$H25*1/(1+M$31),'Cenova nabidka Alternativni'!$G25+IF(NaPoVo=0,0,'Cenova nabidka Alternativni'!$G25*'NASTAVENI OBJEDNATELE'!$H$19*'Beh smlouvy'!L$9/NaPoVo)+'Cenova nabidka Alternativni'!$H25))</f>
        <v>0</v>
      </c>
      <c r="N26" s="114">
        <f>'NABIDKA DOPRAVCE'!$K29*'Vypocty indexu'!O36*('Cenova nabidka Alternativni'!$F25+IF(OR(N$31&lt;SH,N$31&gt;HH),'Cenova nabidka Alternativni'!$G25*1/(1+N$31)*IF(NaPoVo=0,0,'Beh smlouvy'!M$8/NaPoVo)+IF(NaPoVo=0,0,'Cenova nabidka Alternativni'!$G25*1/(1+N$31)*'NASTAVENI OBJEDNATELE'!$H$19*'Beh smlouvy'!M$9/NaPoVo)+'Cenova nabidka Alternativni'!$H25*1/(1+N$31),'Cenova nabidka Alternativni'!$G25+IF(NaPoVo=0,0,'Cenova nabidka Alternativni'!$G25*'NASTAVENI OBJEDNATELE'!$H$19*'Beh smlouvy'!M$9/NaPoVo)+'Cenova nabidka Alternativni'!$H25))</f>
        <v>0</v>
      </c>
    </row>
    <row r="27" spans="2:15" outlineLevel="1">
      <c r="B27" s="55">
        <v>25</v>
      </c>
      <c r="C27" s="46" t="s">
        <v>17</v>
      </c>
      <c r="D27" s="184"/>
      <c r="E27" s="114">
        <f>'NABIDKA DOPRAVCE'!$K30*'Vypocty indexu'!F37*('Cenova nabidka Alternativni'!$F26+IF(OR(E$31&lt;SH,E$31&gt;HH),'Cenova nabidka Alternativni'!$G26*1/(1+E$31)*IF(NaPoVo=0,0,'Beh smlouvy'!D$8/NaPoVo)+IF(NaPoVo=0,0,'Cenova nabidka Alternativni'!$G26*1/(1+E$31)*'NASTAVENI OBJEDNATELE'!$H$19*'Beh smlouvy'!D$9/NaPoVo)+'Cenova nabidka Alternativni'!$H26*1/(1+E$31),'Cenova nabidka Alternativni'!$G26+IF(NaPoVo=0,0,'Cenova nabidka Alternativni'!$G26*'NASTAVENI OBJEDNATELE'!$H$19*'Beh smlouvy'!D$9/NaPoVo)+'Cenova nabidka Alternativni'!$H26))</f>
        <v>0</v>
      </c>
      <c r="F27" s="114">
        <f>'NABIDKA DOPRAVCE'!$K30*'Vypocty indexu'!G37*('Cenova nabidka Alternativni'!$F26+IF(OR(F$31&lt;SH,F$31&gt;HH),'Cenova nabidka Alternativni'!$G26*1/(1+F$31)*IF(NaPoVo=0,0,'Beh smlouvy'!E$8/NaPoVo)+IF(NaPoVo=0,0,'Cenova nabidka Alternativni'!$G26*1/(1+F$31)*'NASTAVENI OBJEDNATELE'!$H$19*'Beh smlouvy'!E$9/NaPoVo)+'Cenova nabidka Alternativni'!$H26*1/(1+F$31),'Cenova nabidka Alternativni'!$G26+IF(NaPoVo=0,0,'Cenova nabidka Alternativni'!$G26*'NASTAVENI OBJEDNATELE'!$H$19*'Beh smlouvy'!E$9/NaPoVo)+'Cenova nabidka Alternativni'!$H26))</f>
        <v>0</v>
      </c>
      <c r="G27" s="114">
        <f>'NABIDKA DOPRAVCE'!$K30*'Vypocty indexu'!H37*('Cenova nabidka Alternativni'!$F26+IF(OR(G$31&lt;SH,G$31&gt;HH),'Cenova nabidka Alternativni'!$G26*1/(1+G$31)*IF(NaPoVo=0,0,'Beh smlouvy'!F$8/NaPoVo)+IF(NaPoVo=0,0,'Cenova nabidka Alternativni'!$G26*1/(1+G$31)*'NASTAVENI OBJEDNATELE'!$H$19*'Beh smlouvy'!F$9/NaPoVo)+'Cenova nabidka Alternativni'!$H26*1/(1+G$31),'Cenova nabidka Alternativni'!$G26+IF(NaPoVo=0,0,'Cenova nabidka Alternativni'!$G26*'NASTAVENI OBJEDNATELE'!$H$19*'Beh smlouvy'!F$9/NaPoVo)+'Cenova nabidka Alternativni'!$H26))</f>
        <v>0</v>
      </c>
      <c r="H27" s="114">
        <f>'NABIDKA DOPRAVCE'!$K30*'Vypocty indexu'!I37*('Cenova nabidka Alternativni'!$F26+IF(OR(H$31&lt;SH,H$31&gt;HH),'Cenova nabidka Alternativni'!$G26*1/(1+H$31)*IF(NaPoVo=0,0,'Beh smlouvy'!G$8/NaPoVo)+IF(NaPoVo=0,0,'Cenova nabidka Alternativni'!$G26*1/(1+H$31)*'NASTAVENI OBJEDNATELE'!$H$19*'Beh smlouvy'!G$9/NaPoVo)+'Cenova nabidka Alternativni'!$H26*1/(1+H$31),'Cenova nabidka Alternativni'!$G26+IF(NaPoVo=0,0,'Cenova nabidka Alternativni'!$G26*'NASTAVENI OBJEDNATELE'!$H$19*'Beh smlouvy'!G$9/NaPoVo)+'Cenova nabidka Alternativni'!$H26))</f>
        <v>0</v>
      </c>
      <c r="I27" s="114">
        <f>'NABIDKA DOPRAVCE'!$K30*'Vypocty indexu'!J37*('Cenova nabidka Alternativni'!$F26+IF(OR(I$31&lt;SH,I$31&gt;HH),'Cenova nabidka Alternativni'!$G26*1/(1+I$31)*IF(NaPoVo=0,0,'Beh smlouvy'!H$8/NaPoVo)+IF(NaPoVo=0,0,'Cenova nabidka Alternativni'!$G26*1/(1+I$31)*'NASTAVENI OBJEDNATELE'!$H$19*'Beh smlouvy'!H$9/NaPoVo)+'Cenova nabidka Alternativni'!$H26*1/(1+I$31),'Cenova nabidka Alternativni'!$G26+IF(NaPoVo=0,0,'Cenova nabidka Alternativni'!$G26*'NASTAVENI OBJEDNATELE'!$H$19*'Beh smlouvy'!H$9/NaPoVo)+'Cenova nabidka Alternativni'!$H26))</f>
        <v>0</v>
      </c>
      <c r="J27" s="114">
        <f>'NABIDKA DOPRAVCE'!$K30*'Vypocty indexu'!K37*('Cenova nabidka Alternativni'!$F26+IF(OR(J$31&lt;SH,J$31&gt;HH),'Cenova nabidka Alternativni'!$G26*1/(1+J$31)*IF(NaPoVo=0,0,'Beh smlouvy'!I$8/NaPoVo)+IF(NaPoVo=0,0,'Cenova nabidka Alternativni'!$G26*1/(1+J$31)*'NASTAVENI OBJEDNATELE'!$H$19*'Beh smlouvy'!I$9/NaPoVo)+'Cenova nabidka Alternativni'!$H26*1/(1+J$31),'Cenova nabidka Alternativni'!$G26+IF(NaPoVo=0,0,'Cenova nabidka Alternativni'!$G26*'NASTAVENI OBJEDNATELE'!$H$19*'Beh smlouvy'!I$9/NaPoVo)+'Cenova nabidka Alternativni'!$H26))</f>
        <v>0</v>
      </c>
      <c r="K27" s="114">
        <f>'NABIDKA DOPRAVCE'!$K30*'Vypocty indexu'!L37*('Cenova nabidka Alternativni'!$F26+IF(OR(K$31&lt;SH,K$31&gt;HH),'Cenova nabidka Alternativni'!$G26*1/(1+K$31)*IF(NaPoVo=0,0,'Beh smlouvy'!J$8/NaPoVo)+IF(NaPoVo=0,0,'Cenova nabidka Alternativni'!$G26*1/(1+K$31)*'NASTAVENI OBJEDNATELE'!$H$19*'Beh smlouvy'!J$9/NaPoVo)+'Cenova nabidka Alternativni'!$H26*1/(1+K$31),'Cenova nabidka Alternativni'!$G26+IF(NaPoVo=0,0,'Cenova nabidka Alternativni'!$G26*'NASTAVENI OBJEDNATELE'!$H$19*'Beh smlouvy'!J$9/NaPoVo)+'Cenova nabidka Alternativni'!$H26))</f>
        <v>0</v>
      </c>
      <c r="L27" s="114">
        <f>'NABIDKA DOPRAVCE'!$K30*'Vypocty indexu'!M37*('Cenova nabidka Alternativni'!$F26+IF(OR(L$31&lt;SH,L$31&gt;HH),'Cenova nabidka Alternativni'!$G26*1/(1+L$31)*IF(NaPoVo=0,0,'Beh smlouvy'!K$8/NaPoVo)+IF(NaPoVo=0,0,'Cenova nabidka Alternativni'!$G26*1/(1+L$31)*'NASTAVENI OBJEDNATELE'!$H$19*'Beh smlouvy'!K$9/NaPoVo)+'Cenova nabidka Alternativni'!$H26*1/(1+L$31),'Cenova nabidka Alternativni'!$G26+IF(NaPoVo=0,0,'Cenova nabidka Alternativni'!$G26*'NASTAVENI OBJEDNATELE'!$H$19*'Beh smlouvy'!K$9/NaPoVo)+'Cenova nabidka Alternativni'!$H26))</f>
        <v>0</v>
      </c>
      <c r="M27" s="114">
        <f>'NABIDKA DOPRAVCE'!$K30*'Vypocty indexu'!N37*('Cenova nabidka Alternativni'!$F26+IF(OR(M$31&lt;SH,M$31&gt;HH),'Cenova nabidka Alternativni'!$G26*1/(1+M$31)*IF(NaPoVo=0,0,'Beh smlouvy'!L$8/NaPoVo)+IF(NaPoVo=0,0,'Cenova nabidka Alternativni'!$G26*1/(1+M$31)*'NASTAVENI OBJEDNATELE'!$H$19*'Beh smlouvy'!L$9/NaPoVo)+'Cenova nabidka Alternativni'!$H26*1/(1+M$31),'Cenova nabidka Alternativni'!$G26+IF(NaPoVo=0,0,'Cenova nabidka Alternativni'!$G26*'NASTAVENI OBJEDNATELE'!$H$19*'Beh smlouvy'!L$9/NaPoVo)+'Cenova nabidka Alternativni'!$H26))</f>
        <v>0</v>
      </c>
      <c r="N27" s="114">
        <f>'NABIDKA DOPRAVCE'!$K30*'Vypocty indexu'!O37*('Cenova nabidka Alternativni'!$F26+IF(OR(N$31&lt;SH,N$31&gt;HH),'Cenova nabidka Alternativni'!$G26*1/(1+N$31)*IF(NaPoVo=0,0,'Beh smlouvy'!M$8/NaPoVo)+IF(NaPoVo=0,0,'Cenova nabidka Alternativni'!$G26*1/(1+N$31)*'NASTAVENI OBJEDNATELE'!$H$19*'Beh smlouvy'!M$9/NaPoVo)+'Cenova nabidka Alternativni'!$H26*1/(1+N$31),'Cenova nabidka Alternativni'!$G26+IF(NaPoVo=0,0,'Cenova nabidka Alternativni'!$G26*'NASTAVENI OBJEDNATELE'!$H$19*'Beh smlouvy'!M$9/NaPoVo)+'Cenova nabidka Alternativni'!$H26))</f>
        <v>0</v>
      </c>
    </row>
    <row r="28" spans="2:15" outlineLevel="1">
      <c r="B28" s="66"/>
      <c r="C28" s="46"/>
      <c r="D28" s="184"/>
      <c r="E28" s="114"/>
      <c r="F28" s="114"/>
      <c r="G28" s="114"/>
      <c r="H28" s="114"/>
      <c r="I28" s="114"/>
      <c r="J28" s="114"/>
      <c r="K28" s="114"/>
      <c r="L28" s="114"/>
      <c r="M28" s="114"/>
      <c r="N28" s="114"/>
    </row>
    <row r="29" spans="2:15" outlineLevel="1">
      <c r="B29" s="55">
        <v>97</v>
      </c>
      <c r="C29" s="46" t="s">
        <v>78</v>
      </c>
      <c r="D29" s="184"/>
      <c r="E29" s="114">
        <f>'NABIDKA DOPRAVCE'!$K32*'Vypocty indexu'!F39*('Cenova nabidka Alternativni'!$F28+IF(OR(E$31&lt;SH,E$31&gt;HH),'Cenova nabidka Alternativni'!$G28*1/(1+E$31)*IF(NaPoVo=0,0,'Beh smlouvy'!D$8/NaPoVo)+IF(NaPoVo=0,0,'Cenova nabidka Alternativni'!$G28*1/(1+E$31)*'NASTAVENI OBJEDNATELE'!$H$19*'Beh smlouvy'!D$9/NaPoVo)+'Cenova nabidka Alternativni'!$H28*1/(1+E$31),'Cenova nabidka Alternativni'!$G28+IF(NaPoVo=0,0,'Cenova nabidka Alternativni'!$G28*'NASTAVENI OBJEDNATELE'!$H$19*'Beh smlouvy'!D$9/NaPoVo)+'Cenova nabidka Alternativni'!$H28))</f>
        <v>0</v>
      </c>
      <c r="F29" s="114">
        <f>'NABIDKA DOPRAVCE'!$K32*'Vypocty indexu'!G39*('Cenova nabidka Alternativni'!$F28+IF(OR(F$31&lt;SH,F$31&gt;HH),'Cenova nabidka Alternativni'!$G28*1/(1+F$31)*IF(NaPoVo=0,0,'Beh smlouvy'!E$8/NaPoVo)+IF(NaPoVo=0,0,'Cenova nabidka Alternativni'!$G28*1/(1+F$31)*'NASTAVENI OBJEDNATELE'!$H$19*'Beh smlouvy'!E$9/NaPoVo)+'Cenova nabidka Alternativni'!$H28*1/(1+F$31),'Cenova nabidka Alternativni'!$G28+IF(NaPoVo=0,0,'Cenova nabidka Alternativni'!$G28*'NASTAVENI OBJEDNATELE'!$H$19*'Beh smlouvy'!E$9/NaPoVo)+'Cenova nabidka Alternativni'!$H28))</f>
        <v>0</v>
      </c>
      <c r="G29" s="114">
        <f>'NABIDKA DOPRAVCE'!$K32*'Vypocty indexu'!H39*('Cenova nabidka Alternativni'!$F28+IF(OR(G$31&lt;SH,G$31&gt;HH),'Cenova nabidka Alternativni'!$G28*1/(1+G$31)*IF(NaPoVo=0,0,'Beh smlouvy'!F$8/NaPoVo)+IF(NaPoVo=0,0,'Cenova nabidka Alternativni'!$G28*1/(1+G$31)*'NASTAVENI OBJEDNATELE'!$H$19*'Beh smlouvy'!F$9/NaPoVo)+'Cenova nabidka Alternativni'!$H28*1/(1+G$31),'Cenova nabidka Alternativni'!$G28+IF(NaPoVo=0,0,'Cenova nabidka Alternativni'!$G28*'NASTAVENI OBJEDNATELE'!$H$19*'Beh smlouvy'!F$9/NaPoVo)+'Cenova nabidka Alternativni'!$H28))</f>
        <v>0</v>
      </c>
      <c r="H29" s="114">
        <f>'NABIDKA DOPRAVCE'!$K32*'Vypocty indexu'!I39*('Cenova nabidka Alternativni'!$F28+IF(OR(H$31&lt;SH,H$31&gt;HH),'Cenova nabidka Alternativni'!$G28*1/(1+H$31)*IF(NaPoVo=0,0,'Beh smlouvy'!G$8/NaPoVo)+IF(NaPoVo=0,0,'Cenova nabidka Alternativni'!$G28*1/(1+H$31)*'NASTAVENI OBJEDNATELE'!$H$19*'Beh smlouvy'!G$9/NaPoVo)+'Cenova nabidka Alternativni'!$H28*1/(1+H$31),'Cenova nabidka Alternativni'!$G28+IF(NaPoVo=0,0,'Cenova nabidka Alternativni'!$G28*'NASTAVENI OBJEDNATELE'!$H$19*'Beh smlouvy'!G$9/NaPoVo)+'Cenova nabidka Alternativni'!$H28))</f>
        <v>0</v>
      </c>
      <c r="I29" s="114">
        <f>'NABIDKA DOPRAVCE'!$K32*'Vypocty indexu'!J39*('Cenova nabidka Alternativni'!$F28+IF(OR(I$31&lt;SH,I$31&gt;HH),'Cenova nabidka Alternativni'!$G28*1/(1+I$31)*IF(NaPoVo=0,0,'Beh smlouvy'!H$8/NaPoVo)+IF(NaPoVo=0,0,'Cenova nabidka Alternativni'!$G28*1/(1+I$31)*'NASTAVENI OBJEDNATELE'!$H$19*'Beh smlouvy'!H$9/NaPoVo)+'Cenova nabidka Alternativni'!$H28*1/(1+I$31),'Cenova nabidka Alternativni'!$G28+IF(NaPoVo=0,0,'Cenova nabidka Alternativni'!$G28*'NASTAVENI OBJEDNATELE'!$H$19*'Beh smlouvy'!H$9/NaPoVo)+'Cenova nabidka Alternativni'!$H28))</f>
        <v>0</v>
      </c>
      <c r="J29" s="114">
        <f>'NABIDKA DOPRAVCE'!$K32*'Vypocty indexu'!K39*('Cenova nabidka Alternativni'!$F28+IF(OR(J$31&lt;SH,J$31&gt;HH),'Cenova nabidka Alternativni'!$G28*1/(1+J$31)*IF(NaPoVo=0,0,'Beh smlouvy'!I$8/NaPoVo)+IF(NaPoVo=0,0,'Cenova nabidka Alternativni'!$G28*1/(1+J$31)*'NASTAVENI OBJEDNATELE'!$H$19*'Beh smlouvy'!I$9/NaPoVo)+'Cenova nabidka Alternativni'!$H28*1/(1+J$31),'Cenova nabidka Alternativni'!$G28+IF(NaPoVo=0,0,'Cenova nabidka Alternativni'!$G28*'NASTAVENI OBJEDNATELE'!$H$19*'Beh smlouvy'!I$9/NaPoVo)+'Cenova nabidka Alternativni'!$H28))</f>
        <v>0</v>
      </c>
      <c r="K29" s="114">
        <f>'NABIDKA DOPRAVCE'!$K32*'Vypocty indexu'!L39*('Cenova nabidka Alternativni'!$F28+IF(OR(K$31&lt;SH,K$31&gt;HH),'Cenova nabidka Alternativni'!$G28*1/(1+K$31)*IF(NaPoVo=0,0,'Beh smlouvy'!J$8/NaPoVo)+IF(NaPoVo=0,0,'Cenova nabidka Alternativni'!$G28*1/(1+K$31)*'NASTAVENI OBJEDNATELE'!$H$19*'Beh smlouvy'!J$9/NaPoVo)+'Cenova nabidka Alternativni'!$H28*1/(1+K$31),'Cenova nabidka Alternativni'!$G28+IF(NaPoVo=0,0,'Cenova nabidka Alternativni'!$G28*'NASTAVENI OBJEDNATELE'!$H$19*'Beh smlouvy'!J$9/NaPoVo)+'Cenova nabidka Alternativni'!$H28))</f>
        <v>0</v>
      </c>
      <c r="L29" s="114">
        <f>'NABIDKA DOPRAVCE'!$K32*'Vypocty indexu'!M39*('Cenova nabidka Alternativni'!$F28+IF(OR(L$31&lt;SH,L$31&gt;HH),'Cenova nabidka Alternativni'!$G28*1/(1+L$31)*IF(NaPoVo=0,0,'Beh smlouvy'!K$8/NaPoVo)+IF(NaPoVo=0,0,'Cenova nabidka Alternativni'!$G28*1/(1+L$31)*'NASTAVENI OBJEDNATELE'!$H$19*'Beh smlouvy'!K$9/NaPoVo)+'Cenova nabidka Alternativni'!$H28*1/(1+L$31),'Cenova nabidka Alternativni'!$G28+IF(NaPoVo=0,0,'Cenova nabidka Alternativni'!$G28*'NASTAVENI OBJEDNATELE'!$H$19*'Beh smlouvy'!K$9/NaPoVo)+'Cenova nabidka Alternativni'!$H28))</f>
        <v>0</v>
      </c>
      <c r="M29" s="114">
        <f>'NABIDKA DOPRAVCE'!$K32*'Vypocty indexu'!N39*('Cenova nabidka Alternativni'!$F28+IF(OR(M$31&lt;SH,M$31&gt;HH),'Cenova nabidka Alternativni'!$G28*1/(1+M$31)*IF(NaPoVo=0,0,'Beh smlouvy'!L$8/NaPoVo)+IF(NaPoVo=0,0,'Cenova nabidka Alternativni'!$G28*1/(1+M$31)*'NASTAVENI OBJEDNATELE'!$H$19*'Beh smlouvy'!L$9/NaPoVo)+'Cenova nabidka Alternativni'!$H28*1/(1+M$31),'Cenova nabidka Alternativni'!$G28+IF(NaPoVo=0,0,'Cenova nabidka Alternativni'!$G28*'NASTAVENI OBJEDNATELE'!$H$19*'Beh smlouvy'!L$9/NaPoVo)+'Cenova nabidka Alternativni'!$H28))</f>
        <v>0</v>
      </c>
      <c r="N29" s="114">
        <f>'NABIDKA DOPRAVCE'!$K32*'Vypocty indexu'!O39*('Cenova nabidka Alternativni'!$F28+IF(OR(N$31&lt;SH,N$31&gt;HH),'Cenova nabidka Alternativni'!$G28*1/(1+N$31)*IF(NaPoVo=0,0,'Beh smlouvy'!M$8/NaPoVo)+IF(NaPoVo=0,0,'Cenova nabidka Alternativni'!$G28*1/(1+N$31)*'NASTAVENI OBJEDNATELE'!$H$19*'Beh smlouvy'!M$9/NaPoVo)+'Cenova nabidka Alternativni'!$H28*1/(1+N$31),'Cenova nabidka Alternativni'!$G28+IF(NaPoVo=0,0,'Cenova nabidka Alternativni'!$G28*'NASTAVENI OBJEDNATELE'!$H$19*'Beh smlouvy'!M$9/NaPoVo)+'Cenova nabidka Alternativni'!$H28))</f>
        <v>0</v>
      </c>
    </row>
    <row r="30" spans="2:15" outlineLevel="1">
      <c r="B30" s="55">
        <v>98</v>
      </c>
      <c r="C30" s="46" t="s">
        <v>41</v>
      </c>
      <c r="D30" s="184"/>
      <c r="E30" s="114">
        <f>'NABIDKA DOPRAVCE'!$K33*'Vypocty indexu'!F40*('Cenova nabidka Alternativni'!$F29+IF(OR(E$31&lt;SH,E$31&gt;HH),'Cenova nabidka Alternativni'!$G29*1/(1+E$31)*IF(NaPoVo=0,0,'Beh smlouvy'!D$8/NaPoVo)+IF(NaPoVo=0,0,'Cenova nabidka Alternativni'!$G29*1/(1+E$31)*'NASTAVENI OBJEDNATELE'!$H$19*'Beh smlouvy'!D$9/NaPoVo)+'Cenova nabidka Alternativni'!$H29*1/(1+E$31),'Cenova nabidka Alternativni'!$G29+IF(NaPoVo=0,0,'Cenova nabidka Alternativni'!$G29*'NASTAVENI OBJEDNATELE'!$H$19*'Beh smlouvy'!D$9/NaPoVo)+'Cenova nabidka Alternativni'!$H29))</f>
        <v>0</v>
      </c>
      <c r="F30" s="114">
        <f>'NABIDKA DOPRAVCE'!$K33*'Vypocty indexu'!G40*('Cenova nabidka Alternativni'!$F29+IF(OR(F$31&lt;SH,F$31&gt;HH),'Cenova nabidka Alternativni'!$G29*1/(1+F$31)*IF(NaPoVo=0,0,'Beh smlouvy'!E$8/NaPoVo)+IF(NaPoVo=0,0,'Cenova nabidka Alternativni'!$G29*1/(1+F$31)*'NASTAVENI OBJEDNATELE'!$H$19*'Beh smlouvy'!E$9/NaPoVo)+'Cenova nabidka Alternativni'!$H29*1/(1+F$31),'Cenova nabidka Alternativni'!$G29+IF(NaPoVo=0,0,'Cenova nabidka Alternativni'!$G29*'NASTAVENI OBJEDNATELE'!$H$19*'Beh smlouvy'!E$9/NaPoVo)+'Cenova nabidka Alternativni'!$H29))</f>
        <v>0</v>
      </c>
      <c r="G30" s="114">
        <f>'NABIDKA DOPRAVCE'!$K33*'Vypocty indexu'!H40*('Cenova nabidka Alternativni'!$F29+IF(OR(G$31&lt;SH,G$31&gt;HH),'Cenova nabidka Alternativni'!$G29*1/(1+G$31)*IF(NaPoVo=0,0,'Beh smlouvy'!F$8/NaPoVo)+IF(NaPoVo=0,0,'Cenova nabidka Alternativni'!$G29*1/(1+G$31)*'NASTAVENI OBJEDNATELE'!$H$19*'Beh smlouvy'!F$9/NaPoVo)+'Cenova nabidka Alternativni'!$H29*1/(1+G$31),'Cenova nabidka Alternativni'!$G29+IF(NaPoVo=0,0,'Cenova nabidka Alternativni'!$G29*'NASTAVENI OBJEDNATELE'!$H$19*'Beh smlouvy'!F$9/NaPoVo)+'Cenova nabidka Alternativni'!$H29))</f>
        <v>0</v>
      </c>
      <c r="H30" s="114">
        <f>'NABIDKA DOPRAVCE'!$K33*'Vypocty indexu'!I40*('Cenova nabidka Alternativni'!$F29+IF(OR(H$31&lt;SH,H$31&gt;HH),'Cenova nabidka Alternativni'!$G29*1/(1+H$31)*IF(NaPoVo=0,0,'Beh smlouvy'!G$8/NaPoVo)+IF(NaPoVo=0,0,'Cenova nabidka Alternativni'!$G29*1/(1+H$31)*'NASTAVENI OBJEDNATELE'!$H$19*'Beh smlouvy'!G$9/NaPoVo)+'Cenova nabidka Alternativni'!$H29*1/(1+H$31),'Cenova nabidka Alternativni'!$G29+IF(NaPoVo=0,0,'Cenova nabidka Alternativni'!$G29*'NASTAVENI OBJEDNATELE'!$H$19*'Beh smlouvy'!G$9/NaPoVo)+'Cenova nabidka Alternativni'!$H29))</f>
        <v>0</v>
      </c>
      <c r="I30" s="114">
        <f>'NABIDKA DOPRAVCE'!$K33*'Vypocty indexu'!J40*('Cenova nabidka Alternativni'!$F29+IF(OR(I$31&lt;SH,I$31&gt;HH),'Cenova nabidka Alternativni'!$G29*1/(1+I$31)*IF(NaPoVo=0,0,'Beh smlouvy'!H$8/NaPoVo)+IF(NaPoVo=0,0,'Cenova nabidka Alternativni'!$G29*1/(1+I$31)*'NASTAVENI OBJEDNATELE'!$H$19*'Beh smlouvy'!H$9/NaPoVo)+'Cenova nabidka Alternativni'!$H29*1/(1+I$31),'Cenova nabidka Alternativni'!$G29+IF(NaPoVo=0,0,'Cenova nabidka Alternativni'!$G29*'NASTAVENI OBJEDNATELE'!$H$19*'Beh smlouvy'!H$9/NaPoVo)+'Cenova nabidka Alternativni'!$H29))</f>
        <v>0</v>
      </c>
      <c r="J30" s="114">
        <f>'NABIDKA DOPRAVCE'!$K33*'Vypocty indexu'!K40*('Cenova nabidka Alternativni'!$F29+IF(OR(J$31&lt;SH,J$31&gt;HH),'Cenova nabidka Alternativni'!$G29*1/(1+J$31)*IF(NaPoVo=0,0,'Beh smlouvy'!I$8/NaPoVo)+IF(NaPoVo=0,0,'Cenova nabidka Alternativni'!$G29*1/(1+J$31)*'NASTAVENI OBJEDNATELE'!$H$19*'Beh smlouvy'!I$9/NaPoVo)+'Cenova nabidka Alternativni'!$H29*1/(1+J$31),'Cenova nabidka Alternativni'!$G29+IF(NaPoVo=0,0,'Cenova nabidka Alternativni'!$G29*'NASTAVENI OBJEDNATELE'!$H$19*'Beh smlouvy'!I$9/NaPoVo)+'Cenova nabidka Alternativni'!$H29))</f>
        <v>0</v>
      </c>
      <c r="K30" s="114">
        <f>'NABIDKA DOPRAVCE'!$K33*'Vypocty indexu'!L40*('Cenova nabidka Alternativni'!$F29+IF(OR(K$31&lt;SH,K$31&gt;HH),'Cenova nabidka Alternativni'!$G29*1/(1+K$31)*IF(NaPoVo=0,0,'Beh smlouvy'!J$8/NaPoVo)+IF(NaPoVo=0,0,'Cenova nabidka Alternativni'!$G29*1/(1+K$31)*'NASTAVENI OBJEDNATELE'!$H$19*'Beh smlouvy'!J$9/NaPoVo)+'Cenova nabidka Alternativni'!$H29*1/(1+K$31),'Cenova nabidka Alternativni'!$G29+IF(NaPoVo=0,0,'Cenova nabidka Alternativni'!$G29*'NASTAVENI OBJEDNATELE'!$H$19*'Beh smlouvy'!J$9/NaPoVo)+'Cenova nabidka Alternativni'!$H29))</f>
        <v>0</v>
      </c>
      <c r="L30" s="114">
        <f>'NABIDKA DOPRAVCE'!$K33*'Vypocty indexu'!M40*('Cenova nabidka Alternativni'!$F29+IF(OR(L$31&lt;SH,L$31&gt;HH),'Cenova nabidka Alternativni'!$G29*1/(1+L$31)*IF(NaPoVo=0,0,'Beh smlouvy'!K$8/NaPoVo)+IF(NaPoVo=0,0,'Cenova nabidka Alternativni'!$G29*1/(1+L$31)*'NASTAVENI OBJEDNATELE'!$H$19*'Beh smlouvy'!K$9/NaPoVo)+'Cenova nabidka Alternativni'!$H29*1/(1+L$31),'Cenova nabidka Alternativni'!$G29+IF(NaPoVo=0,0,'Cenova nabidka Alternativni'!$G29*'NASTAVENI OBJEDNATELE'!$H$19*'Beh smlouvy'!K$9/NaPoVo)+'Cenova nabidka Alternativni'!$H29))</f>
        <v>0</v>
      </c>
      <c r="M30" s="114">
        <f>'NABIDKA DOPRAVCE'!$K33*'Vypocty indexu'!N40*('Cenova nabidka Alternativni'!$F29+IF(OR(M$31&lt;SH,M$31&gt;HH),'Cenova nabidka Alternativni'!$G29*1/(1+M$31)*IF(NaPoVo=0,0,'Beh smlouvy'!L$8/NaPoVo)+IF(NaPoVo=0,0,'Cenova nabidka Alternativni'!$G29*1/(1+M$31)*'NASTAVENI OBJEDNATELE'!$H$19*'Beh smlouvy'!L$9/NaPoVo)+'Cenova nabidka Alternativni'!$H29*1/(1+M$31),'Cenova nabidka Alternativni'!$G29+IF(NaPoVo=0,0,'Cenova nabidka Alternativni'!$G29*'NASTAVENI OBJEDNATELE'!$H$19*'Beh smlouvy'!L$9/NaPoVo)+'Cenova nabidka Alternativni'!$H29))</f>
        <v>0</v>
      </c>
      <c r="N30" s="114">
        <f>'NABIDKA DOPRAVCE'!$K33*'Vypocty indexu'!O40*('Cenova nabidka Alternativni'!$F29+IF(OR(N$31&lt;SH,N$31&gt;HH),'Cenova nabidka Alternativni'!$G29*1/(1+N$31)*IF(NaPoVo=0,0,'Beh smlouvy'!M$8/NaPoVo)+IF(NaPoVo=0,0,'Cenova nabidka Alternativni'!$G29*1/(1+N$31)*'NASTAVENI OBJEDNATELE'!$H$19*'Beh smlouvy'!M$9/NaPoVo)+'Cenova nabidka Alternativni'!$H29*1/(1+N$31),'Cenova nabidka Alternativni'!$G29+IF(NaPoVo=0,0,'Cenova nabidka Alternativni'!$G29*'NASTAVENI OBJEDNATELE'!$H$19*'Beh smlouvy'!M$9/NaPoVo)+'Cenova nabidka Alternativni'!$H29))</f>
        <v>0</v>
      </c>
    </row>
    <row r="31" spans="2:15" outlineLevel="1">
      <c r="B31" s="67"/>
      <c r="C31" s="46" t="s">
        <v>65</v>
      </c>
      <c r="D31" s="27"/>
      <c r="E31" s="71">
        <f>'Beh smlouvy'!D6</f>
        <v>0</v>
      </c>
      <c r="F31" s="71">
        <f>'Beh smlouvy'!E6</f>
        <v>0</v>
      </c>
      <c r="G31" s="71">
        <f>'Beh smlouvy'!F6</f>
        <v>0</v>
      </c>
      <c r="H31" s="71">
        <f>'Beh smlouvy'!G6</f>
        <v>0</v>
      </c>
      <c r="I31" s="71">
        <f>'Beh smlouvy'!H6</f>
        <v>0</v>
      </c>
      <c r="J31" s="71">
        <f>'Beh smlouvy'!I6</f>
        <v>0</v>
      </c>
      <c r="K31" s="71">
        <f>'Beh smlouvy'!J6</f>
        <v>0</v>
      </c>
      <c r="L31" s="71">
        <f>'Beh smlouvy'!K6</f>
        <v>0</v>
      </c>
      <c r="M31" s="71">
        <f>'Beh smlouvy'!L6</f>
        <v>0</v>
      </c>
      <c r="N31" s="71">
        <f>'Beh smlouvy'!M6</f>
        <v>0</v>
      </c>
    </row>
    <row r="32" spans="2:15" s="10" customFormat="1">
      <c r="B32" s="181"/>
      <c r="C32" s="62" t="s">
        <v>99</v>
      </c>
      <c r="D32" s="184"/>
      <c r="E32" s="113">
        <f t="shared" ref="E32:N32" si="1">ROUND(SUM(E8:E30),2)</f>
        <v>0</v>
      </c>
      <c r="F32" s="113">
        <f t="shared" si="1"/>
        <v>0</v>
      </c>
      <c r="G32" s="113">
        <f t="shared" si="1"/>
        <v>0</v>
      </c>
      <c r="H32" s="113">
        <f t="shared" si="1"/>
        <v>0</v>
      </c>
      <c r="I32" s="113">
        <f t="shared" si="1"/>
        <v>0</v>
      </c>
      <c r="J32" s="113">
        <f t="shared" si="1"/>
        <v>0</v>
      </c>
      <c r="K32" s="113">
        <f t="shared" si="1"/>
        <v>0</v>
      </c>
      <c r="L32" s="113">
        <f t="shared" si="1"/>
        <v>0</v>
      </c>
      <c r="M32" s="113">
        <f t="shared" si="1"/>
        <v>0</v>
      </c>
      <c r="N32" s="113">
        <f t="shared" si="1"/>
        <v>0</v>
      </c>
      <c r="O32" s="65"/>
    </row>
    <row r="33" spans="2:15" s="10" customFormat="1">
      <c r="B33" s="178"/>
      <c r="C33" s="54"/>
      <c r="D33" s="179"/>
      <c r="E33" s="187"/>
      <c r="F33" s="182"/>
      <c r="G33" s="182"/>
      <c r="H33" s="182"/>
      <c r="I33" s="182"/>
      <c r="J33" s="182"/>
      <c r="K33" s="182"/>
      <c r="L33" s="182"/>
      <c r="M33" s="182"/>
      <c r="N33" s="188"/>
      <c r="O33" s="65"/>
    </row>
    <row r="34" spans="2:15" s="10" customFormat="1">
      <c r="B34" s="538" t="s">
        <v>27</v>
      </c>
      <c r="C34" s="539" t="s">
        <v>55</v>
      </c>
      <c r="D34" s="540"/>
      <c r="E34" s="541">
        <f>'NABIDKA DOPRAVCE'!$K19*'Vypocty indexu'!F26*('Cenova nabidka Alternativni'!$F15+IF(OR(E$31&lt;SH,E$31&gt;HH),'Cenova nabidka Alternativni'!$G15*1/(1+E$31)*IF(NaPoVo=0,0,'Beh smlouvy'!D$8/NaPoVo)+IF(NaPoVo=0,0,'Cenova nabidka Alternativni'!$G15*1/(1+E$31)*'NASTAVENI OBJEDNATELE'!$H$19*'Beh smlouvy'!D$9/NaPoVo)+'Cenova nabidka Alternativni'!$H15*1/(1+E$31),'Cenova nabidka Alternativni'!$G15+IF(NaPoVo=0,0,'Cenova nabidka Alternativni'!$G15*'NASTAVENI OBJEDNATELE'!$H$19*'Beh smlouvy'!D$9/NaPoVo)+'Cenova nabidka Alternativni'!$H15))</f>
        <v>0</v>
      </c>
      <c r="F34" s="541">
        <f>'NABIDKA DOPRAVCE'!$K19*'Vypocty indexu'!G26*('Cenova nabidka Alternativni'!$F15+IF(OR(F$31&lt;SH,F$31&gt;HH),'Cenova nabidka Alternativni'!$G15*1/(1+F$31)*IF(NaPoVo=0,0,'Beh smlouvy'!E$8/NaPoVo)+IF(NaPoVo=0,0,'Cenova nabidka Alternativni'!$G15*1/(1+F$31)*'NASTAVENI OBJEDNATELE'!$H$19*'Beh smlouvy'!E$9/NaPoVo)+'Cenova nabidka Alternativni'!$H15*1/(1+F$31),'Cenova nabidka Alternativni'!$G15+IF(NaPoVo=0,0,'Cenova nabidka Alternativni'!$G15*'NASTAVENI OBJEDNATELE'!$H$19*'Beh smlouvy'!E$9/NaPoVo)+'Cenova nabidka Alternativni'!$H15))</f>
        <v>0</v>
      </c>
      <c r="G34" s="541">
        <f>'NABIDKA DOPRAVCE'!$K19*'Vypocty indexu'!H26*('Cenova nabidka Alternativni'!$F15+IF(OR(G$31&lt;SH,G$31&gt;HH),'Cenova nabidka Alternativni'!$G15*1/(1+G$31)*IF(NaPoVo=0,0,'Beh smlouvy'!F$8/NaPoVo)+IF(NaPoVo=0,0,'Cenova nabidka Alternativni'!$G15*1/(1+G$31)*'NASTAVENI OBJEDNATELE'!$H$19*'Beh smlouvy'!F$9/NaPoVo)+'Cenova nabidka Alternativni'!$H15*1/(1+G$31),'Cenova nabidka Alternativni'!$G15+IF(NaPoVo=0,0,'Cenova nabidka Alternativni'!$G15*'NASTAVENI OBJEDNATELE'!$H$19*'Beh smlouvy'!F$9/NaPoVo)+'Cenova nabidka Alternativni'!$H15))</f>
        <v>0</v>
      </c>
      <c r="H34" s="541">
        <f>'NABIDKA DOPRAVCE'!$K19*'Vypocty indexu'!I26*('Cenova nabidka Alternativni'!$F15+IF(OR(H$31&lt;SH,H$31&gt;HH),'Cenova nabidka Alternativni'!$G15*1/(1+H$31)*IF(NaPoVo=0,0,'Beh smlouvy'!G$8/NaPoVo)+IF(NaPoVo=0,0,'Cenova nabidka Alternativni'!$G15*1/(1+H$31)*'NASTAVENI OBJEDNATELE'!$H$19*'Beh smlouvy'!G$9/NaPoVo)+'Cenova nabidka Alternativni'!$H15*1/(1+H$31),'Cenova nabidka Alternativni'!$G15+IF(NaPoVo=0,0,'Cenova nabidka Alternativni'!$G15*'NASTAVENI OBJEDNATELE'!$H$19*'Beh smlouvy'!G$9/NaPoVo)+'Cenova nabidka Alternativni'!$H15))</f>
        <v>0</v>
      </c>
      <c r="I34" s="541">
        <f>'NABIDKA DOPRAVCE'!$K19*'Vypocty indexu'!J26*('Cenova nabidka Alternativni'!$F15+IF(OR(I$31&lt;SH,I$31&gt;HH),'Cenova nabidka Alternativni'!$G15*1/(1+I$31)*IF(NaPoVo=0,0,'Beh smlouvy'!H$8/NaPoVo)+IF(NaPoVo=0,0,'Cenova nabidka Alternativni'!$G15*1/(1+I$31)*'NASTAVENI OBJEDNATELE'!$H$19*'Beh smlouvy'!H$9/NaPoVo)+'Cenova nabidka Alternativni'!$H15*1/(1+I$31),'Cenova nabidka Alternativni'!$G15+IF(NaPoVo=0,0,'Cenova nabidka Alternativni'!$G15*'NASTAVENI OBJEDNATELE'!$H$19*'Beh smlouvy'!H$9/NaPoVo)+'Cenova nabidka Alternativni'!$H15))</f>
        <v>0</v>
      </c>
      <c r="J34" s="541">
        <f>'NABIDKA DOPRAVCE'!$K19*'Vypocty indexu'!K26*('Cenova nabidka Alternativni'!$F15+IF(OR(J$31&lt;SH,J$31&gt;HH),'Cenova nabidka Alternativni'!$G15*1/(1+J$31)*IF(NaPoVo=0,0,'Beh smlouvy'!I$8/NaPoVo)+IF(NaPoVo=0,0,'Cenova nabidka Alternativni'!$G15*1/(1+J$31)*'NASTAVENI OBJEDNATELE'!$H$19*'Beh smlouvy'!I$9/NaPoVo)+'Cenova nabidka Alternativni'!$H15*1/(1+J$31),'Cenova nabidka Alternativni'!$G15+IF(NaPoVo=0,0,'Cenova nabidka Alternativni'!$G15*'NASTAVENI OBJEDNATELE'!$H$19*'Beh smlouvy'!I$9/NaPoVo)+'Cenova nabidka Alternativni'!$H15))</f>
        <v>0</v>
      </c>
      <c r="K34" s="541">
        <f>'NABIDKA DOPRAVCE'!$K19*'Vypocty indexu'!L26*('Cenova nabidka Alternativni'!$F15+IF(OR(K$31&lt;SH,K$31&gt;HH),'Cenova nabidka Alternativni'!$G15*1/(1+K$31)*IF(NaPoVo=0,0,'Beh smlouvy'!J$8/NaPoVo)+IF(NaPoVo=0,0,'Cenova nabidka Alternativni'!$G15*1/(1+K$31)*'NASTAVENI OBJEDNATELE'!$H$19*'Beh smlouvy'!J$9/NaPoVo)+'Cenova nabidka Alternativni'!$H15*1/(1+K$31),'Cenova nabidka Alternativni'!$G15+IF(NaPoVo=0,0,'Cenova nabidka Alternativni'!$G15*'NASTAVENI OBJEDNATELE'!$H$19*'Beh smlouvy'!J$9/NaPoVo)+'Cenova nabidka Alternativni'!$H15))</f>
        <v>0</v>
      </c>
      <c r="L34" s="541">
        <f>'NABIDKA DOPRAVCE'!$K19*'Vypocty indexu'!M26*('Cenova nabidka Alternativni'!$F15+IF(OR(L$31&lt;SH,L$31&gt;HH),'Cenova nabidka Alternativni'!$G15*1/(1+L$31)*IF(NaPoVo=0,0,'Beh smlouvy'!K$8/NaPoVo)+IF(NaPoVo=0,0,'Cenova nabidka Alternativni'!$G15*1/(1+L$31)*'NASTAVENI OBJEDNATELE'!$H$19*'Beh smlouvy'!K$9/NaPoVo)+'Cenova nabidka Alternativni'!$H15*1/(1+L$31),'Cenova nabidka Alternativni'!$G15+IF(NaPoVo=0,0,'Cenova nabidka Alternativni'!$G15*'NASTAVENI OBJEDNATELE'!$H$19*'Beh smlouvy'!K$9/NaPoVo)+'Cenova nabidka Alternativni'!$H15))</f>
        <v>0</v>
      </c>
      <c r="M34" s="541">
        <f>'NABIDKA DOPRAVCE'!$K19*'Vypocty indexu'!N26*('Cenova nabidka Alternativni'!$F15+IF(OR(M$31&lt;SH,M$31&gt;HH),'Cenova nabidka Alternativni'!$G15*1/(1+M$31)*IF(NaPoVo=0,0,'Beh smlouvy'!L$8/NaPoVo)+IF(NaPoVo=0,0,'Cenova nabidka Alternativni'!$G15*1/(1+M$31)*'NASTAVENI OBJEDNATELE'!$H$19*'Beh smlouvy'!L$9/NaPoVo)+'Cenova nabidka Alternativni'!$H15*1/(1+M$31),'Cenova nabidka Alternativni'!$G15+IF(NaPoVo=0,0,'Cenova nabidka Alternativni'!$G15*'NASTAVENI OBJEDNATELE'!$H$19*'Beh smlouvy'!L$9/NaPoVo)+'Cenova nabidka Alternativni'!$H15))</f>
        <v>0</v>
      </c>
      <c r="N34" s="541">
        <f>'NABIDKA DOPRAVCE'!$K19*'Vypocty indexu'!O26*('Cenova nabidka Alternativni'!$F15+IF(OR(N$31&lt;SH,N$31&gt;HH),'Cenova nabidka Alternativni'!$G15*1/(1+N$31)*IF(NaPoVo=0,0,'Beh smlouvy'!M$8/NaPoVo)+IF(NaPoVo=0,0,'Cenova nabidka Alternativni'!$G15*1/(1+N$31)*'NASTAVENI OBJEDNATELE'!$H$19*'Beh smlouvy'!M$9/NaPoVo)+'Cenova nabidka Alternativni'!$H15*1/(1+N$31),'Cenova nabidka Alternativni'!$G15+IF(NaPoVo=0,0,'Cenova nabidka Alternativni'!$G15*'NASTAVENI OBJEDNATELE'!$H$19*'Beh smlouvy'!M$9/NaPoVo)+'Cenova nabidka Alternativni'!$H15))</f>
        <v>0</v>
      </c>
      <c r="O34" s="65"/>
    </row>
    <row r="35" spans="2:15" s="10" customFormat="1">
      <c r="B35" s="538" t="s">
        <v>37</v>
      </c>
      <c r="C35" s="539" t="s">
        <v>57</v>
      </c>
      <c r="D35" s="540"/>
      <c r="E35" s="541">
        <f>'NABIDKA DOPRAVCE'!$K21*'Vypocty indexu'!F28*('Cenova nabidka Alternativni'!$F17+IF(OR(E$31&lt;SH,E$31&gt;HH),'Cenova nabidka Alternativni'!$G17*1/(1+E$31)*IF(NaPoVo=0,0,'Beh smlouvy'!D$8/NaPoVo)+IF(NaPoVo=0,0,'Cenova nabidka Alternativni'!$G17*1/(1+E$31)*'NASTAVENI OBJEDNATELE'!$H$19*'Beh smlouvy'!D$9/NaPoVo)+'Cenova nabidka Alternativni'!$H17*1/(1+E$31),'Cenova nabidka Alternativni'!$G17+IF(NaPoVo=0,0,'Cenova nabidka Alternativni'!$G17*'NASTAVENI OBJEDNATELE'!$H$19*'Beh smlouvy'!D$9/NaPoVo)+'Cenova nabidka Alternativni'!$H17))</f>
        <v>0</v>
      </c>
      <c r="F35" s="541">
        <f>'NABIDKA DOPRAVCE'!$K21*'Vypocty indexu'!G28*('Cenova nabidka Alternativni'!$F17+IF(OR(F$31&lt;SH,F$31&gt;HH),'Cenova nabidka Alternativni'!$G17*1/(1+F$31)*IF(NaPoVo=0,0,'Beh smlouvy'!E$8/NaPoVo)+IF(NaPoVo=0,0,'Cenova nabidka Alternativni'!$G17*1/(1+F$31)*'NASTAVENI OBJEDNATELE'!$H$19*'Beh smlouvy'!E$9/NaPoVo)+'Cenova nabidka Alternativni'!$H17*1/(1+F$31),'Cenova nabidka Alternativni'!$G17+IF(NaPoVo=0,0,'Cenova nabidka Alternativni'!$G17*'NASTAVENI OBJEDNATELE'!$H$19*'Beh smlouvy'!E$9/NaPoVo)+'Cenova nabidka Alternativni'!$H17))</f>
        <v>0</v>
      </c>
      <c r="G35" s="541">
        <f>'NABIDKA DOPRAVCE'!$K21*'Vypocty indexu'!H28*('Cenova nabidka Alternativni'!$F17+IF(OR(G$31&lt;SH,G$31&gt;HH),'Cenova nabidka Alternativni'!$G17*1/(1+G$31)*IF(NaPoVo=0,0,'Beh smlouvy'!F$8/NaPoVo)+IF(NaPoVo=0,0,'Cenova nabidka Alternativni'!$G17*1/(1+G$31)*'NASTAVENI OBJEDNATELE'!$H$19*'Beh smlouvy'!F$9/NaPoVo)+'Cenova nabidka Alternativni'!$H17*1/(1+G$31),'Cenova nabidka Alternativni'!$G17+IF(NaPoVo=0,0,'Cenova nabidka Alternativni'!$G17*'NASTAVENI OBJEDNATELE'!$H$19*'Beh smlouvy'!F$9/NaPoVo)+'Cenova nabidka Alternativni'!$H17))</f>
        <v>0</v>
      </c>
      <c r="H35" s="541">
        <f>'NABIDKA DOPRAVCE'!$K21*'Vypocty indexu'!I28*('Cenova nabidka Alternativni'!$F17+IF(OR(H$31&lt;SH,H$31&gt;HH),'Cenova nabidka Alternativni'!$G17*1/(1+H$31)*IF(NaPoVo=0,0,'Beh smlouvy'!G$8/NaPoVo)+IF(NaPoVo=0,0,'Cenova nabidka Alternativni'!$G17*1/(1+H$31)*'NASTAVENI OBJEDNATELE'!$H$19*'Beh smlouvy'!G$9/NaPoVo)+'Cenova nabidka Alternativni'!$H17*1/(1+H$31),'Cenova nabidka Alternativni'!$G17+IF(NaPoVo=0,0,'Cenova nabidka Alternativni'!$G17*'NASTAVENI OBJEDNATELE'!$H$19*'Beh smlouvy'!G$9/NaPoVo)+'Cenova nabidka Alternativni'!$H17))</f>
        <v>0</v>
      </c>
      <c r="I35" s="541">
        <f>'NABIDKA DOPRAVCE'!$K21*'Vypocty indexu'!J28*('Cenova nabidka Alternativni'!$F17+IF(OR(I$31&lt;SH,I$31&gt;HH),'Cenova nabidka Alternativni'!$G17*1/(1+I$31)*IF(NaPoVo=0,0,'Beh smlouvy'!H$8/NaPoVo)+IF(NaPoVo=0,0,'Cenova nabidka Alternativni'!$G17*1/(1+I$31)*'NASTAVENI OBJEDNATELE'!$H$19*'Beh smlouvy'!H$9/NaPoVo)+'Cenova nabidka Alternativni'!$H17*1/(1+I$31),'Cenova nabidka Alternativni'!$G17+IF(NaPoVo=0,0,'Cenova nabidka Alternativni'!$G17*'NASTAVENI OBJEDNATELE'!$H$19*'Beh smlouvy'!H$9/NaPoVo)+'Cenova nabidka Alternativni'!$H17))</f>
        <v>0</v>
      </c>
      <c r="J35" s="541">
        <f>'NABIDKA DOPRAVCE'!$K21*'Vypocty indexu'!K28*('Cenova nabidka Alternativni'!$F17+IF(OR(J$31&lt;SH,J$31&gt;HH),'Cenova nabidka Alternativni'!$G17*1/(1+J$31)*IF(NaPoVo=0,0,'Beh smlouvy'!I$8/NaPoVo)+IF(NaPoVo=0,0,'Cenova nabidka Alternativni'!$G17*1/(1+J$31)*'NASTAVENI OBJEDNATELE'!$H$19*'Beh smlouvy'!I$9/NaPoVo)+'Cenova nabidka Alternativni'!$H17*1/(1+J$31),'Cenova nabidka Alternativni'!$G17+IF(NaPoVo=0,0,'Cenova nabidka Alternativni'!$G17*'NASTAVENI OBJEDNATELE'!$H$19*'Beh smlouvy'!I$9/NaPoVo)+'Cenova nabidka Alternativni'!$H17))</f>
        <v>0</v>
      </c>
      <c r="K35" s="541">
        <f>'NABIDKA DOPRAVCE'!$K21*'Vypocty indexu'!L28*('Cenova nabidka Alternativni'!$F17+IF(OR(K$31&lt;SH,K$31&gt;HH),'Cenova nabidka Alternativni'!$G17*1/(1+K$31)*IF(NaPoVo=0,0,'Beh smlouvy'!J$8/NaPoVo)+IF(NaPoVo=0,0,'Cenova nabidka Alternativni'!$G17*1/(1+K$31)*'NASTAVENI OBJEDNATELE'!$H$19*'Beh smlouvy'!J$9/NaPoVo)+'Cenova nabidka Alternativni'!$H17*1/(1+K$31),'Cenova nabidka Alternativni'!$G17+IF(NaPoVo=0,0,'Cenova nabidka Alternativni'!$G17*'NASTAVENI OBJEDNATELE'!$H$19*'Beh smlouvy'!J$9/NaPoVo)+'Cenova nabidka Alternativni'!$H17))</f>
        <v>0</v>
      </c>
      <c r="L35" s="541">
        <f>'NABIDKA DOPRAVCE'!$K21*'Vypocty indexu'!M28*('Cenova nabidka Alternativni'!$F17+IF(OR(L$31&lt;SH,L$31&gt;HH),'Cenova nabidka Alternativni'!$G17*1/(1+L$31)*IF(NaPoVo=0,0,'Beh smlouvy'!K$8/NaPoVo)+IF(NaPoVo=0,0,'Cenova nabidka Alternativni'!$G17*1/(1+L$31)*'NASTAVENI OBJEDNATELE'!$H$19*'Beh smlouvy'!K$9/NaPoVo)+'Cenova nabidka Alternativni'!$H17*1/(1+L$31),'Cenova nabidka Alternativni'!$G17+IF(NaPoVo=0,0,'Cenova nabidka Alternativni'!$G17*'NASTAVENI OBJEDNATELE'!$H$19*'Beh smlouvy'!K$9/NaPoVo)+'Cenova nabidka Alternativni'!$H17))</f>
        <v>0</v>
      </c>
      <c r="M35" s="541">
        <f>'NABIDKA DOPRAVCE'!$K21*'Vypocty indexu'!N28*('Cenova nabidka Alternativni'!$F17+IF(OR(M$31&lt;SH,M$31&gt;HH),'Cenova nabidka Alternativni'!$G17*1/(1+M$31)*IF(NaPoVo=0,0,'Beh smlouvy'!L$8/NaPoVo)+IF(NaPoVo=0,0,'Cenova nabidka Alternativni'!$G17*1/(1+M$31)*'NASTAVENI OBJEDNATELE'!$H$19*'Beh smlouvy'!L$9/NaPoVo)+'Cenova nabidka Alternativni'!$H17*1/(1+M$31),'Cenova nabidka Alternativni'!$G17+IF(NaPoVo=0,0,'Cenova nabidka Alternativni'!$G17*'NASTAVENI OBJEDNATELE'!$H$19*'Beh smlouvy'!L$9/NaPoVo)+'Cenova nabidka Alternativni'!$H17))</f>
        <v>0</v>
      </c>
      <c r="N35" s="541">
        <f>'NABIDKA DOPRAVCE'!$K21*'Vypocty indexu'!O28*('Cenova nabidka Alternativni'!$F17+IF(OR(N$31&lt;SH,N$31&gt;HH),'Cenova nabidka Alternativni'!$G17*1/(1+N$31)*IF(NaPoVo=0,0,'Beh smlouvy'!M$8/NaPoVo)+IF(NaPoVo=0,0,'Cenova nabidka Alternativni'!$G17*1/(1+N$31)*'NASTAVENI OBJEDNATELE'!$H$19*'Beh smlouvy'!M$9/NaPoVo)+'Cenova nabidka Alternativni'!$H17*1/(1+N$31),'Cenova nabidka Alternativni'!$G17+IF(NaPoVo=0,0,'Cenova nabidka Alternativni'!$G17*'NASTAVENI OBJEDNATELE'!$H$19*'Beh smlouvy'!M$9/NaPoVo)+'Cenova nabidka Alternativni'!$H17))</f>
        <v>0</v>
      </c>
      <c r="O35" s="65"/>
    </row>
    <row r="36" spans="2:15" s="10" customFormat="1">
      <c r="B36" s="178"/>
      <c r="C36" s="54"/>
      <c r="D36" s="179"/>
      <c r="E36" s="189"/>
      <c r="F36" s="180"/>
      <c r="G36" s="180"/>
      <c r="H36" s="180"/>
      <c r="I36" s="180"/>
      <c r="J36" s="180"/>
      <c r="K36" s="180"/>
      <c r="L36" s="180"/>
      <c r="M36" s="180"/>
      <c r="N36" s="190"/>
      <c r="O36" s="65"/>
    </row>
    <row r="37" spans="2:15">
      <c r="B37" s="10" t="str">
        <f>'Beh smlouvy'!B20</f>
        <v>Cena Vozokm neujetého Spoje (pokud důvod pro neujetí nebyl na straně Dopravce)</v>
      </c>
      <c r="D37" s="53"/>
      <c r="E37" s="100"/>
      <c r="F37" s="53"/>
      <c r="G37" s="53"/>
      <c r="H37" s="53"/>
      <c r="I37" s="53"/>
      <c r="J37" s="53"/>
      <c r="K37" s="53"/>
      <c r="L37" s="53"/>
      <c r="M37" s="53"/>
      <c r="N37" s="101"/>
    </row>
    <row r="38" spans="2:15" outlineLevel="1">
      <c r="B38" s="52" t="s">
        <v>32</v>
      </c>
      <c r="C38" s="52" t="s">
        <v>59</v>
      </c>
      <c r="D38" s="53"/>
      <c r="E38" s="83"/>
      <c r="F38" s="177"/>
      <c r="G38" s="177"/>
      <c r="H38" s="177"/>
      <c r="I38" s="177"/>
      <c r="J38" s="177"/>
      <c r="K38" s="177"/>
      <c r="L38" s="177"/>
      <c r="M38" s="177"/>
      <c r="N38" s="186"/>
    </row>
    <row r="39" spans="2:15" outlineLevel="1">
      <c r="B39" s="55" t="s">
        <v>19</v>
      </c>
      <c r="C39" s="46" t="s">
        <v>111</v>
      </c>
      <c r="D39" s="184"/>
      <c r="E39" s="114">
        <f>'NABIDKA DOPRAVCE'!$K11*'Vypocty indexu'!F18*(IF(OR(E$31&lt;SH,E$31&gt;HH),'Cenova nabidka Alternativni'!$G7*1/(1+E$31)*IF(NaPoVo=0,0,'Beh smlouvy'!D$8/NaPoVo)+IF(NaPoVo=0,0,'Cenova nabidka Alternativni'!$G7*1/(1+E$31)*'NASTAVENI OBJEDNATELE'!$H$19*'Beh smlouvy'!D$9/NaPoVo)+'Cenova nabidka Alternativni'!$H7*1/(1+E$31),'Cenova nabidka Alternativni'!$G7+IF(NaPoVo=0,0,'Cenova nabidka Alternativni'!$G7*'NASTAVENI OBJEDNATELE'!$H$19*'Beh smlouvy'!D$9/NaPoVo)+'Cenova nabidka Alternativni'!$H7))</f>
        <v>0</v>
      </c>
      <c r="F39" s="114">
        <f>'NABIDKA DOPRAVCE'!$K11*'Vypocty indexu'!G18*(IF(OR(F$31&lt;SH,F$31&gt;HH),'Cenova nabidka Alternativni'!$G7*1/(1+F$31)*IF(NaPoVo=0,0,'Beh smlouvy'!E$8/NaPoVo)+IF(NaPoVo=0,0,'Cenova nabidka Alternativni'!$G7*1/(1+F$31)*'NASTAVENI OBJEDNATELE'!$H$19*'Beh smlouvy'!E$9/NaPoVo)+'Cenova nabidka Alternativni'!$H7*1/(1+F$31),'Cenova nabidka Alternativni'!$G7+IF(NaPoVo=0,0,'Cenova nabidka Alternativni'!$G7*'NASTAVENI OBJEDNATELE'!$H$19*'Beh smlouvy'!E$9/NaPoVo)+'Cenova nabidka Alternativni'!$H7))</f>
        <v>0</v>
      </c>
      <c r="G39" s="114">
        <f>'NABIDKA DOPRAVCE'!$K11*'Vypocty indexu'!H18*(IF(OR(G$31&lt;SH,G$31&gt;HH),'Cenova nabidka Alternativni'!$G7*1/(1+G$31)*IF(NaPoVo=0,0,'Beh smlouvy'!F$8/NaPoVo)+IF(NaPoVo=0,0,'Cenova nabidka Alternativni'!$G7*1/(1+G$31)*'NASTAVENI OBJEDNATELE'!$H$19*'Beh smlouvy'!F$9/NaPoVo)+'Cenova nabidka Alternativni'!$H7*1/(1+G$31),'Cenova nabidka Alternativni'!$G7+IF(NaPoVo=0,0,'Cenova nabidka Alternativni'!$G7*'NASTAVENI OBJEDNATELE'!$H$19*'Beh smlouvy'!F$9/NaPoVo)+'Cenova nabidka Alternativni'!$H7))</f>
        <v>0</v>
      </c>
      <c r="H39" s="114">
        <f>'NABIDKA DOPRAVCE'!$K11*'Vypocty indexu'!I18*(IF(OR(H$31&lt;SH,H$31&gt;HH),'Cenova nabidka Alternativni'!$G7*1/(1+H$31)*IF(NaPoVo=0,0,'Beh smlouvy'!G$8/NaPoVo)+IF(NaPoVo=0,0,'Cenova nabidka Alternativni'!$G7*1/(1+H$31)*'NASTAVENI OBJEDNATELE'!$H$19*'Beh smlouvy'!G$9/NaPoVo)+'Cenova nabidka Alternativni'!$H7*1/(1+H$31),'Cenova nabidka Alternativni'!$G7+IF(NaPoVo=0,0,'Cenova nabidka Alternativni'!$G7*'NASTAVENI OBJEDNATELE'!$H$19*'Beh smlouvy'!G$9/NaPoVo)+'Cenova nabidka Alternativni'!$H7))</f>
        <v>0</v>
      </c>
      <c r="I39" s="114">
        <f>'NABIDKA DOPRAVCE'!$K11*'Vypocty indexu'!J18*(IF(OR(I$31&lt;SH,I$31&gt;HH),'Cenova nabidka Alternativni'!$G7*1/(1+I$31)*IF(NaPoVo=0,0,'Beh smlouvy'!H$8/NaPoVo)+IF(NaPoVo=0,0,'Cenova nabidka Alternativni'!$G7*1/(1+I$31)*'NASTAVENI OBJEDNATELE'!$H$19*'Beh smlouvy'!H$9/NaPoVo)+'Cenova nabidka Alternativni'!$H7*1/(1+I$31),'Cenova nabidka Alternativni'!$G7+IF(NaPoVo=0,0,'Cenova nabidka Alternativni'!$G7*'NASTAVENI OBJEDNATELE'!$H$19*'Beh smlouvy'!H$9/NaPoVo)+'Cenova nabidka Alternativni'!$H7))</f>
        <v>0</v>
      </c>
      <c r="J39" s="114">
        <f>'NABIDKA DOPRAVCE'!$K11*'Vypocty indexu'!K18*(IF(OR(J$31&lt;SH,J$31&gt;HH),'Cenova nabidka Alternativni'!$G7*1/(1+J$31)*IF(NaPoVo=0,0,'Beh smlouvy'!I$8/NaPoVo)+IF(NaPoVo=0,0,'Cenova nabidka Alternativni'!$G7*1/(1+J$31)*'NASTAVENI OBJEDNATELE'!$H$19*'Beh smlouvy'!I$9/NaPoVo)+'Cenova nabidka Alternativni'!$H7*1/(1+J$31),'Cenova nabidka Alternativni'!$G7+IF(NaPoVo=0,0,'Cenova nabidka Alternativni'!$G7*'NASTAVENI OBJEDNATELE'!$H$19*'Beh smlouvy'!I$9/NaPoVo)+'Cenova nabidka Alternativni'!$H7))</f>
        <v>0</v>
      </c>
      <c r="K39" s="114">
        <f>'NABIDKA DOPRAVCE'!$K11*'Vypocty indexu'!L18*(IF(OR(K$31&lt;SH,K$31&gt;HH),'Cenova nabidka Alternativni'!$G7*1/(1+K$31)*IF(NaPoVo=0,0,'Beh smlouvy'!J$8/NaPoVo)+IF(NaPoVo=0,0,'Cenova nabidka Alternativni'!$G7*1/(1+K$31)*'NASTAVENI OBJEDNATELE'!$H$19*'Beh smlouvy'!J$9/NaPoVo)+'Cenova nabidka Alternativni'!$H7*1/(1+K$31),'Cenova nabidka Alternativni'!$G7+IF(NaPoVo=0,0,'Cenova nabidka Alternativni'!$G7*'NASTAVENI OBJEDNATELE'!$H$19*'Beh smlouvy'!J$9/NaPoVo)+'Cenova nabidka Alternativni'!$H7))</f>
        <v>0</v>
      </c>
      <c r="L39" s="114">
        <f>'NABIDKA DOPRAVCE'!$K11*'Vypocty indexu'!M18*(IF(OR(L$31&lt;SH,L$31&gt;HH),'Cenova nabidka Alternativni'!$G7*1/(1+L$31)*IF(NaPoVo=0,0,'Beh smlouvy'!K$8/NaPoVo)+IF(NaPoVo=0,0,'Cenova nabidka Alternativni'!$G7*1/(1+L$31)*'NASTAVENI OBJEDNATELE'!$H$19*'Beh smlouvy'!K$9/NaPoVo)+'Cenova nabidka Alternativni'!$H7*1/(1+L$31),'Cenova nabidka Alternativni'!$G7+IF(NaPoVo=0,0,'Cenova nabidka Alternativni'!$G7*'NASTAVENI OBJEDNATELE'!$H$19*'Beh smlouvy'!K$9/NaPoVo)+'Cenova nabidka Alternativni'!$H7))</f>
        <v>0</v>
      </c>
      <c r="M39" s="114">
        <f>'NABIDKA DOPRAVCE'!$K11*'Vypocty indexu'!N18*(IF(OR(M$31&lt;SH,M$31&gt;HH),'Cenova nabidka Alternativni'!$G7*1/(1+M$31)*IF(NaPoVo=0,0,'Beh smlouvy'!L$8/NaPoVo)+IF(NaPoVo=0,0,'Cenova nabidka Alternativni'!$G7*1/(1+M$31)*'NASTAVENI OBJEDNATELE'!$H$19*'Beh smlouvy'!L$9/NaPoVo)+'Cenova nabidka Alternativni'!$H7*1/(1+M$31),'Cenova nabidka Alternativni'!$G7+IF(NaPoVo=0,0,'Cenova nabidka Alternativni'!$G7*'NASTAVENI OBJEDNATELE'!$H$19*'Beh smlouvy'!L$9/NaPoVo)+'Cenova nabidka Alternativni'!$H7))</f>
        <v>0</v>
      </c>
      <c r="N39" s="114">
        <f>'NABIDKA DOPRAVCE'!$K11*'Vypocty indexu'!O18*(IF(OR(N$31&lt;SH,N$31&gt;HH),'Cenova nabidka Alternativni'!$G7*1/(1+N$31)*IF(NaPoVo=0,0,'Beh smlouvy'!M$8/NaPoVo)+IF(NaPoVo=0,0,'Cenova nabidka Alternativni'!$G7*1/(1+N$31)*'NASTAVENI OBJEDNATELE'!$H$19*'Beh smlouvy'!M$9/NaPoVo)+'Cenova nabidka Alternativni'!$H7*1/(1+N$31),'Cenova nabidka Alternativni'!$G7+IF(NaPoVo=0,0,'Cenova nabidka Alternativni'!$G7*'NASTAVENI OBJEDNATELE'!$H$19*'Beh smlouvy'!M$9/NaPoVo)+'Cenova nabidka Alternativni'!$H7))</f>
        <v>0</v>
      </c>
    </row>
    <row r="40" spans="2:15" outlineLevel="1">
      <c r="B40" s="55" t="s">
        <v>20</v>
      </c>
      <c r="C40" s="46" t="s">
        <v>240</v>
      </c>
      <c r="D40" s="184"/>
      <c r="E40" s="114">
        <f>'NABIDKA DOPRAVCE'!$K12*'Vypocty indexu'!F19*(IF(OR(E$31&lt;SH,E$31&gt;HH),'Cenova nabidka Alternativni'!$G8*1/(1+E$31)*IF(NaPoVo=0,0,'Beh smlouvy'!D$8/NaPoVo)+IF(NaPoVo=0,0,'Cenova nabidka Alternativni'!$G8*1/(1+E$31)*'NASTAVENI OBJEDNATELE'!$H$19*'Beh smlouvy'!D$9/NaPoVo)+'Cenova nabidka Alternativni'!$H8*1/(1+E$31),'Cenova nabidka Alternativni'!$G8+IF(NaPoVo=0,0,'Cenova nabidka Alternativni'!$G8*'NASTAVENI OBJEDNATELE'!$H$19*'Beh smlouvy'!D$9/NaPoVo)+'Cenova nabidka Alternativni'!$H8))</f>
        <v>0</v>
      </c>
      <c r="F40" s="114">
        <f>'NABIDKA DOPRAVCE'!$K12*'Vypocty indexu'!G19*(IF(OR(F$31&lt;SH,F$31&gt;HH),'Cenova nabidka Alternativni'!$G8*1/(1+F$31)*IF(NaPoVo=0,0,'Beh smlouvy'!E$8/NaPoVo)+IF(NaPoVo=0,0,'Cenova nabidka Alternativni'!$G8*1/(1+F$31)*'NASTAVENI OBJEDNATELE'!$H$19*'Beh smlouvy'!E$9/NaPoVo)+'Cenova nabidka Alternativni'!$H8*1/(1+F$31),'Cenova nabidka Alternativni'!$G8+IF(NaPoVo=0,0,'Cenova nabidka Alternativni'!$G8*'NASTAVENI OBJEDNATELE'!$H$19*'Beh smlouvy'!E$9/NaPoVo)+'Cenova nabidka Alternativni'!$H8))</f>
        <v>0</v>
      </c>
      <c r="G40" s="114">
        <f>'NABIDKA DOPRAVCE'!$K12*'Vypocty indexu'!H19*(IF(OR(G$31&lt;SH,G$31&gt;HH),'Cenova nabidka Alternativni'!$G8*1/(1+G$31)*IF(NaPoVo=0,0,'Beh smlouvy'!F$8/NaPoVo)+IF(NaPoVo=0,0,'Cenova nabidka Alternativni'!$G8*1/(1+G$31)*'NASTAVENI OBJEDNATELE'!$H$19*'Beh smlouvy'!F$9/NaPoVo)+'Cenova nabidka Alternativni'!$H8*1/(1+G$31),'Cenova nabidka Alternativni'!$G8+IF(NaPoVo=0,0,'Cenova nabidka Alternativni'!$G8*'NASTAVENI OBJEDNATELE'!$H$19*'Beh smlouvy'!F$9/NaPoVo)+'Cenova nabidka Alternativni'!$H8))</f>
        <v>0</v>
      </c>
      <c r="H40" s="114">
        <f>'NABIDKA DOPRAVCE'!$K12*'Vypocty indexu'!I19*(IF(OR(H$31&lt;SH,H$31&gt;HH),'Cenova nabidka Alternativni'!$G8*1/(1+H$31)*IF(NaPoVo=0,0,'Beh smlouvy'!G$8/NaPoVo)+IF(NaPoVo=0,0,'Cenova nabidka Alternativni'!$G8*1/(1+H$31)*'NASTAVENI OBJEDNATELE'!$H$19*'Beh smlouvy'!G$9/NaPoVo)+'Cenova nabidka Alternativni'!$H8*1/(1+H$31),'Cenova nabidka Alternativni'!$G8+IF(NaPoVo=0,0,'Cenova nabidka Alternativni'!$G8*'NASTAVENI OBJEDNATELE'!$H$19*'Beh smlouvy'!G$9/NaPoVo)+'Cenova nabidka Alternativni'!$H8))</f>
        <v>0</v>
      </c>
      <c r="I40" s="114">
        <f>'NABIDKA DOPRAVCE'!$K12*'Vypocty indexu'!J19*(IF(OR(I$31&lt;SH,I$31&gt;HH),'Cenova nabidka Alternativni'!$G8*1/(1+I$31)*IF(NaPoVo=0,0,'Beh smlouvy'!H$8/NaPoVo)+IF(NaPoVo=0,0,'Cenova nabidka Alternativni'!$G8*1/(1+I$31)*'NASTAVENI OBJEDNATELE'!$H$19*'Beh smlouvy'!H$9/NaPoVo)+'Cenova nabidka Alternativni'!$H8*1/(1+I$31),'Cenova nabidka Alternativni'!$G8+IF(NaPoVo=0,0,'Cenova nabidka Alternativni'!$G8*'NASTAVENI OBJEDNATELE'!$H$19*'Beh smlouvy'!H$9/NaPoVo)+'Cenova nabidka Alternativni'!$H8))</f>
        <v>0</v>
      </c>
      <c r="J40" s="114">
        <f>'NABIDKA DOPRAVCE'!$K12*'Vypocty indexu'!K19*(IF(OR(J$31&lt;SH,J$31&gt;HH),'Cenova nabidka Alternativni'!$G8*1/(1+J$31)*IF(NaPoVo=0,0,'Beh smlouvy'!I$8/NaPoVo)+IF(NaPoVo=0,0,'Cenova nabidka Alternativni'!$G8*1/(1+J$31)*'NASTAVENI OBJEDNATELE'!$H$19*'Beh smlouvy'!I$9/NaPoVo)+'Cenova nabidka Alternativni'!$H8*1/(1+J$31),'Cenova nabidka Alternativni'!$G8+IF(NaPoVo=0,0,'Cenova nabidka Alternativni'!$G8*'NASTAVENI OBJEDNATELE'!$H$19*'Beh smlouvy'!I$9/NaPoVo)+'Cenova nabidka Alternativni'!$H8))</f>
        <v>0</v>
      </c>
      <c r="K40" s="114">
        <f>'NABIDKA DOPRAVCE'!$K12*'Vypocty indexu'!L19*(IF(OR(K$31&lt;SH,K$31&gt;HH),'Cenova nabidka Alternativni'!$G8*1/(1+K$31)*IF(NaPoVo=0,0,'Beh smlouvy'!J$8/NaPoVo)+IF(NaPoVo=0,0,'Cenova nabidka Alternativni'!$G8*1/(1+K$31)*'NASTAVENI OBJEDNATELE'!$H$19*'Beh smlouvy'!J$9/NaPoVo)+'Cenova nabidka Alternativni'!$H8*1/(1+K$31),'Cenova nabidka Alternativni'!$G8+IF(NaPoVo=0,0,'Cenova nabidka Alternativni'!$G8*'NASTAVENI OBJEDNATELE'!$H$19*'Beh smlouvy'!J$9/NaPoVo)+'Cenova nabidka Alternativni'!$H8))</f>
        <v>0</v>
      </c>
      <c r="L40" s="114">
        <f>'NABIDKA DOPRAVCE'!$K12*'Vypocty indexu'!M19*(IF(OR(L$31&lt;SH,L$31&gt;HH),'Cenova nabidka Alternativni'!$G8*1/(1+L$31)*IF(NaPoVo=0,0,'Beh smlouvy'!K$8/NaPoVo)+IF(NaPoVo=0,0,'Cenova nabidka Alternativni'!$G8*1/(1+L$31)*'NASTAVENI OBJEDNATELE'!$H$19*'Beh smlouvy'!K$9/NaPoVo)+'Cenova nabidka Alternativni'!$H8*1/(1+L$31),'Cenova nabidka Alternativni'!$G8+IF(NaPoVo=0,0,'Cenova nabidka Alternativni'!$G8*'NASTAVENI OBJEDNATELE'!$H$19*'Beh smlouvy'!K$9/NaPoVo)+'Cenova nabidka Alternativni'!$H8))</f>
        <v>0</v>
      </c>
      <c r="M40" s="114">
        <f>'NABIDKA DOPRAVCE'!$K12*'Vypocty indexu'!N19*(IF(OR(M$31&lt;SH,M$31&gt;HH),'Cenova nabidka Alternativni'!$G8*1/(1+M$31)*IF(NaPoVo=0,0,'Beh smlouvy'!L$8/NaPoVo)+IF(NaPoVo=0,0,'Cenova nabidka Alternativni'!$G8*1/(1+M$31)*'NASTAVENI OBJEDNATELE'!$H$19*'Beh smlouvy'!L$9/NaPoVo)+'Cenova nabidka Alternativni'!$H8*1/(1+M$31),'Cenova nabidka Alternativni'!$G8+IF(NaPoVo=0,0,'Cenova nabidka Alternativni'!$G8*'NASTAVENI OBJEDNATELE'!$H$19*'Beh smlouvy'!L$9/NaPoVo)+'Cenova nabidka Alternativni'!$H8))</f>
        <v>0</v>
      </c>
      <c r="N40" s="114">
        <f>'NABIDKA DOPRAVCE'!$K12*'Vypocty indexu'!O19*(IF(OR(N$31&lt;SH,N$31&gt;HH),'Cenova nabidka Alternativni'!$G8*1/(1+N$31)*IF(NaPoVo=0,0,'Beh smlouvy'!M$8/NaPoVo)+IF(NaPoVo=0,0,'Cenova nabidka Alternativni'!$G8*1/(1+N$31)*'NASTAVENI OBJEDNATELE'!$H$19*'Beh smlouvy'!M$9/NaPoVo)+'Cenova nabidka Alternativni'!$H8*1/(1+N$31),'Cenova nabidka Alternativni'!$G8+IF(NaPoVo=0,0,'Cenova nabidka Alternativni'!$G8*'NASTAVENI OBJEDNATELE'!$H$19*'Beh smlouvy'!M$9/NaPoVo)+'Cenova nabidka Alternativni'!$H8))</f>
        <v>0</v>
      </c>
    </row>
    <row r="41" spans="2:15" outlineLevel="1">
      <c r="B41" s="55" t="s">
        <v>21</v>
      </c>
      <c r="C41" s="46" t="s">
        <v>112</v>
      </c>
      <c r="D41" s="184"/>
      <c r="E41" s="114">
        <f>'NABIDKA DOPRAVCE'!$K13*'Vypocty indexu'!F20*(IF(OR(E$31&lt;SH,E$31&gt;HH),'Cenova nabidka Alternativni'!$G9*1/(1+E$31)*IF(NaPoVo=0,0,'Beh smlouvy'!D$8/NaPoVo)+IF(NaPoVo=0,0,'Cenova nabidka Alternativni'!$G9*1/(1+E$31)*'NASTAVENI OBJEDNATELE'!$H$19*'Beh smlouvy'!D$9/NaPoVo)+'Cenova nabidka Alternativni'!$H9*1/(1+E$31),'Cenova nabidka Alternativni'!$G9+IF(NaPoVo=0,0,'Cenova nabidka Alternativni'!$G9*'NASTAVENI OBJEDNATELE'!$H$19*'Beh smlouvy'!D$9/NaPoVo)+'Cenova nabidka Alternativni'!$H9))</f>
        <v>0</v>
      </c>
      <c r="F41" s="114">
        <f>'NABIDKA DOPRAVCE'!$K13*'Vypocty indexu'!G20*(IF(OR(F$31&lt;SH,F$31&gt;HH),'Cenova nabidka Alternativni'!$G9*1/(1+F$31)*IF(NaPoVo=0,0,'Beh smlouvy'!E$8/NaPoVo)+IF(NaPoVo=0,0,'Cenova nabidka Alternativni'!$G9*1/(1+F$31)*'NASTAVENI OBJEDNATELE'!$H$19*'Beh smlouvy'!E$9/NaPoVo)+'Cenova nabidka Alternativni'!$H9*1/(1+F$31),'Cenova nabidka Alternativni'!$G9+IF(NaPoVo=0,0,'Cenova nabidka Alternativni'!$G9*'NASTAVENI OBJEDNATELE'!$H$19*'Beh smlouvy'!E$9/NaPoVo)+'Cenova nabidka Alternativni'!$H9))</f>
        <v>0</v>
      </c>
      <c r="G41" s="114">
        <f>'NABIDKA DOPRAVCE'!$K13*'Vypocty indexu'!H20*(IF(OR(G$31&lt;SH,G$31&gt;HH),'Cenova nabidka Alternativni'!$G9*1/(1+G$31)*IF(NaPoVo=0,0,'Beh smlouvy'!F$8/NaPoVo)+IF(NaPoVo=0,0,'Cenova nabidka Alternativni'!$G9*1/(1+G$31)*'NASTAVENI OBJEDNATELE'!$H$19*'Beh smlouvy'!F$9/NaPoVo)+'Cenova nabidka Alternativni'!$H9*1/(1+G$31),'Cenova nabidka Alternativni'!$G9+IF(NaPoVo=0,0,'Cenova nabidka Alternativni'!$G9*'NASTAVENI OBJEDNATELE'!$H$19*'Beh smlouvy'!F$9/NaPoVo)+'Cenova nabidka Alternativni'!$H9))</f>
        <v>0</v>
      </c>
      <c r="H41" s="114">
        <f>'NABIDKA DOPRAVCE'!$K13*'Vypocty indexu'!I20*(IF(OR(H$31&lt;SH,H$31&gt;HH),'Cenova nabidka Alternativni'!$G9*1/(1+H$31)*IF(NaPoVo=0,0,'Beh smlouvy'!G$8/NaPoVo)+IF(NaPoVo=0,0,'Cenova nabidka Alternativni'!$G9*1/(1+H$31)*'NASTAVENI OBJEDNATELE'!$H$19*'Beh smlouvy'!G$9/NaPoVo)+'Cenova nabidka Alternativni'!$H9*1/(1+H$31),'Cenova nabidka Alternativni'!$G9+IF(NaPoVo=0,0,'Cenova nabidka Alternativni'!$G9*'NASTAVENI OBJEDNATELE'!$H$19*'Beh smlouvy'!G$9/NaPoVo)+'Cenova nabidka Alternativni'!$H9))</f>
        <v>0</v>
      </c>
      <c r="I41" s="114">
        <f>'NABIDKA DOPRAVCE'!$K13*'Vypocty indexu'!J20*(IF(OR(I$31&lt;SH,I$31&gt;HH),'Cenova nabidka Alternativni'!$G9*1/(1+I$31)*IF(NaPoVo=0,0,'Beh smlouvy'!H$8/NaPoVo)+IF(NaPoVo=0,0,'Cenova nabidka Alternativni'!$G9*1/(1+I$31)*'NASTAVENI OBJEDNATELE'!$H$19*'Beh smlouvy'!H$9/NaPoVo)+'Cenova nabidka Alternativni'!$H9*1/(1+I$31),'Cenova nabidka Alternativni'!$G9+IF(NaPoVo=0,0,'Cenova nabidka Alternativni'!$G9*'NASTAVENI OBJEDNATELE'!$H$19*'Beh smlouvy'!H$9/NaPoVo)+'Cenova nabidka Alternativni'!$H9))</f>
        <v>0</v>
      </c>
      <c r="J41" s="114">
        <f>'NABIDKA DOPRAVCE'!$K13*'Vypocty indexu'!K20*(IF(OR(J$31&lt;SH,J$31&gt;HH),'Cenova nabidka Alternativni'!$G9*1/(1+J$31)*IF(NaPoVo=0,0,'Beh smlouvy'!I$8/NaPoVo)+IF(NaPoVo=0,0,'Cenova nabidka Alternativni'!$G9*1/(1+J$31)*'NASTAVENI OBJEDNATELE'!$H$19*'Beh smlouvy'!I$9/NaPoVo)+'Cenova nabidka Alternativni'!$H9*1/(1+J$31),'Cenova nabidka Alternativni'!$G9+IF(NaPoVo=0,0,'Cenova nabidka Alternativni'!$G9*'NASTAVENI OBJEDNATELE'!$H$19*'Beh smlouvy'!I$9/NaPoVo)+'Cenova nabidka Alternativni'!$H9))</f>
        <v>0</v>
      </c>
      <c r="K41" s="114">
        <f>'NABIDKA DOPRAVCE'!$K13*'Vypocty indexu'!L20*(IF(OR(K$31&lt;SH,K$31&gt;HH),'Cenova nabidka Alternativni'!$G9*1/(1+K$31)*IF(NaPoVo=0,0,'Beh smlouvy'!J$8/NaPoVo)+IF(NaPoVo=0,0,'Cenova nabidka Alternativni'!$G9*1/(1+K$31)*'NASTAVENI OBJEDNATELE'!$H$19*'Beh smlouvy'!J$9/NaPoVo)+'Cenova nabidka Alternativni'!$H9*1/(1+K$31),'Cenova nabidka Alternativni'!$G9+IF(NaPoVo=0,0,'Cenova nabidka Alternativni'!$G9*'NASTAVENI OBJEDNATELE'!$H$19*'Beh smlouvy'!J$9/NaPoVo)+'Cenova nabidka Alternativni'!$H9))</f>
        <v>0</v>
      </c>
      <c r="L41" s="114">
        <f>'NABIDKA DOPRAVCE'!$K13*'Vypocty indexu'!M20*(IF(OR(L$31&lt;SH,L$31&gt;HH),'Cenova nabidka Alternativni'!$G9*1/(1+L$31)*IF(NaPoVo=0,0,'Beh smlouvy'!K$8/NaPoVo)+IF(NaPoVo=0,0,'Cenova nabidka Alternativni'!$G9*1/(1+L$31)*'NASTAVENI OBJEDNATELE'!$H$19*'Beh smlouvy'!K$9/NaPoVo)+'Cenova nabidka Alternativni'!$H9*1/(1+L$31),'Cenova nabidka Alternativni'!$G9+IF(NaPoVo=0,0,'Cenova nabidka Alternativni'!$G9*'NASTAVENI OBJEDNATELE'!$H$19*'Beh smlouvy'!K$9/NaPoVo)+'Cenova nabidka Alternativni'!$H9))</f>
        <v>0</v>
      </c>
      <c r="M41" s="114">
        <f>'NABIDKA DOPRAVCE'!$K13*'Vypocty indexu'!N20*(IF(OR(M$31&lt;SH,M$31&gt;HH),'Cenova nabidka Alternativni'!$G9*1/(1+M$31)*IF(NaPoVo=0,0,'Beh smlouvy'!L$8/NaPoVo)+IF(NaPoVo=0,0,'Cenova nabidka Alternativni'!$G9*1/(1+M$31)*'NASTAVENI OBJEDNATELE'!$H$19*'Beh smlouvy'!L$9/NaPoVo)+'Cenova nabidka Alternativni'!$H9*1/(1+M$31),'Cenova nabidka Alternativni'!$G9+IF(NaPoVo=0,0,'Cenova nabidka Alternativni'!$G9*'NASTAVENI OBJEDNATELE'!$H$19*'Beh smlouvy'!L$9/NaPoVo)+'Cenova nabidka Alternativni'!$H9))</f>
        <v>0</v>
      </c>
      <c r="N41" s="114">
        <f>'NABIDKA DOPRAVCE'!$K13*'Vypocty indexu'!O20*(IF(OR(N$31&lt;SH,N$31&gt;HH),'Cenova nabidka Alternativni'!$G9*1/(1+N$31)*IF(NaPoVo=0,0,'Beh smlouvy'!M$8/NaPoVo)+IF(NaPoVo=0,0,'Cenova nabidka Alternativni'!$G9*1/(1+N$31)*'NASTAVENI OBJEDNATELE'!$H$19*'Beh smlouvy'!M$9/NaPoVo)+'Cenova nabidka Alternativni'!$H9*1/(1+N$31),'Cenova nabidka Alternativni'!$G9+IF(NaPoVo=0,0,'Cenova nabidka Alternativni'!$G9*'NASTAVENI OBJEDNATELE'!$H$19*'Beh smlouvy'!M$9/NaPoVo)+'Cenova nabidka Alternativni'!$H9))</f>
        <v>0</v>
      </c>
    </row>
    <row r="42" spans="2:15" outlineLevel="1">
      <c r="B42" s="55">
        <v>12</v>
      </c>
      <c r="C42" s="46" t="s">
        <v>5</v>
      </c>
      <c r="D42" s="184"/>
      <c r="E42" s="114">
        <f>'NABIDKA DOPRAVCE'!$K14*'Vypocty indexu'!F21*(IF(OR(E$31&lt;SH,E$31&gt;HH),'Cenova nabidka Alternativni'!$G10*1/(1+E$31)*IF(NaPoVo=0,0,'Beh smlouvy'!D$8/NaPoVo)+IF(NaPoVo=0,0,'Cenova nabidka Alternativni'!$G10*1/(1+E$31)*'NASTAVENI OBJEDNATELE'!$H$19*'Beh smlouvy'!D$9/NaPoVo)+'Cenova nabidka Alternativni'!$H10*1/(1+E$31),'Cenova nabidka Alternativni'!$G10+IF(NaPoVo=0,0,'Cenova nabidka Alternativni'!$G10*'NASTAVENI OBJEDNATELE'!$H$19*'Beh smlouvy'!D$9/NaPoVo)+'Cenova nabidka Alternativni'!$H10))</f>
        <v>0</v>
      </c>
      <c r="F42" s="114">
        <f>'NABIDKA DOPRAVCE'!$K14*'Vypocty indexu'!G21*(IF(OR(F$31&lt;SH,F$31&gt;HH),'Cenova nabidka Alternativni'!$G10*1/(1+F$31)*IF(NaPoVo=0,0,'Beh smlouvy'!E$8/NaPoVo)+IF(NaPoVo=0,0,'Cenova nabidka Alternativni'!$G10*1/(1+F$31)*'NASTAVENI OBJEDNATELE'!$H$19*'Beh smlouvy'!E$9/NaPoVo)+'Cenova nabidka Alternativni'!$H10*1/(1+F$31),'Cenova nabidka Alternativni'!$G10+IF(NaPoVo=0,0,'Cenova nabidka Alternativni'!$G10*'NASTAVENI OBJEDNATELE'!$H$19*'Beh smlouvy'!E$9/NaPoVo)+'Cenova nabidka Alternativni'!$H10))</f>
        <v>0</v>
      </c>
      <c r="G42" s="114">
        <f>'NABIDKA DOPRAVCE'!$K14*'Vypocty indexu'!H21*(IF(OR(G$31&lt;SH,G$31&gt;HH),'Cenova nabidka Alternativni'!$G10*1/(1+G$31)*IF(NaPoVo=0,0,'Beh smlouvy'!F$8/NaPoVo)+IF(NaPoVo=0,0,'Cenova nabidka Alternativni'!$G10*1/(1+G$31)*'NASTAVENI OBJEDNATELE'!$H$19*'Beh smlouvy'!F$9/NaPoVo)+'Cenova nabidka Alternativni'!$H10*1/(1+G$31),'Cenova nabidka Alternativni'!$G10+IF(NaPoVo=0,0,'Cenova nabidka Alternativni'!$G10*'NASTAVENI OBJEDNATELE'!$H$19*'Beh smlouvy'!F$9/NaPoVo)+'Cenova nabidka Alternativni'!$H10))</f>
        <v>0</v>
      </c>
      <c r="H42" s="114">
        <f>'NABIDKA DOPRAVCE'!$K14*'Vypocty indexu'!I21*(IF(OR(H$31&lt;SH,H$31&gt;HH),'Cenova nabidka Alternativni'!$G10*1/(1+H$31)*IF(NaPoVo=0,0,'Beh smlouvy'!G$8/NaPoVo)+IF(NaPoVo=0,0,'Cenova nabidka Alternativni'!$G10*1/(1+H$31)*'NASTAVENI OBJEDNATELE'!$H$19*'Beh smlouvy'!G$9/NaPoVo)+'Cenova nabidka Alternativni'!$H10*1/(1+H$31),'Cenova nabidka Alternativni'!$G10+IF(NaPoVo=0,0,'Cenova nabidka Alternativni'!$G10*'NASTAVENI OBJEDNATELE'!$H$19*'Beh smlouvy'!G$9/NaPoVo)+'Cenova nabidka Alternativni'!$H10))</f>
        <v>0</v>
      </c>
      <c r="I42" s="114">
        <f>'NABIDKA DOPRAVCE'!$K14*'Vypocty indexu'!J21*(IF(OR(I$31&lt;SH,I$31&gt;HH),'Cenova nabidka Alternativni'!$G10*1/(1+I$31)*IF(NaPoVo=0,0,'Beh smlouvy'!H$8/NaPoVo)+IF(NaPoVo=0,0,'Cenova nabidka Alternativni'!$G10*1/(1+I$31)*'NASTAVENI OBJEDNATELE'!$H$19*'Beh smlouvy'!H$9/NaPoVo)+'Cenova nabidka Alternativni'!$H10*1/(1+I$31),'Cenova nabidka Alternativni'!$G10+IF(NaPoVo=0,0,'Cenova nabidka Alternativni'!$G10*'NASTAVENI OBJEDNATELE'!$H$19*'Beh smlouvy'!H$9/NaPoVo)+'Cenova nabidka Alternativni'!$H10))</f>
        <v>0</v>
      </c>
      <c r="J42" s="114">
        <f>'NABIDKA DOPRAVCE'!$K14*'Vypocty indexu'!K21*(IF(OR(J$31&lt;SH,J$31&gt;HH),'Cenova nabidka Alternativni'!$G10*1/(1+J$31)*IF(NaPoVo=0,0,'Beh smlouvy'!I$8/NaPoVo)+IF(NaPoVo=0,0,'Cenova nabidka Alternativni'!$G10*1/(1+J$31)*'NASTAVENI OBJEDNATELE'!$H$19*'Beh smlouvy'!I$9/NaPoVo)+'Cenova nabidka Alternativni'!$H10*1/(1+J$31),'Cenova nabidka Alternativni'!$G10+IF(NaPoVo=0,0,'Cenova nabidka Alternativni'!$G10*'NASTAVENI OBJEDNATELE'!$H$19*'Beh smlouvy'!I$9/NaPoVo)+'Cenova nabidka Alternativni'!$H10))</f>
        <v>0</v>
      </c>
      <c r="K42" s="114">
        <f>'NABIDKA DOPRAVCE'!$K14*'Vypocty indexu'!L21*(IF(OR(K$31&lt;SH,K$31&gt;HH),'Cenova nabidka Alternativni'!$G10*1/(1+K$31)*IF(NaPoVo=0,0,'Beh smlouvy'!J$8/NaPoVo)+IF(NaPoVo=0,0,'Cenova nabidka Alternativni'!$G10*1/(1+K$31)*'NASTAVENI OBJEDNATELE'!$H$19*'Beh smlouvy'!J$9/NaPoVo)+'Cenova nabidka Alternativni'!$H10*1/(1+K$31),'Cenova nabidka Alternativni'!$G10+IF(NaPoVo=0,0,'Cenova nabidka Alternativni'!$G10*'NASTAVENI OBJEDNATELE'!$H$19*'Beh smlouvy'!J$9/NaPoVo)+'Cenova nabidka Alternativni'!$H10))</f>
        <v>0</v>
      </c>
      <c r="L42" s="114">
        <f>'NABIDKA DOPRAVCE'!$K14*'Vypocty indexu'!M21*(IF(OR(L$31&lt;SH,L$31&gt;HH),'Cenova nabidka Alternativni'!$G10*1/(1+L$31)*IF(NaPoVo=0,0,'Beh smlouvy'!K$8/NaPoVo)+IF(NaPoVo=0,0,'Cenova nabidka Alternativni'!$G10*1/(1+L$31)*'NASTAVENI OBJEDNATELE'!$H$19*'Beh smlouvy'!K$9/NaPoVo)+'Cenova nabidka Alternativni'!$H10*1/(1+L$31),'Cenova nabidka Alternativni'!$G10+IF(NaPoVo=0,0,'Cenova nabidka Alternativni'!$G10*'NASTAVENI OBJEDNATELE'!$H$19*'Beh smlouvy'!K$9/NaPoVo)+'Cenova nabidka Alternativni'!$H10))</f>
        <v>0</v>
      </c>
      <c r="M42" s="114">
        <f>'NABIDKA DOPRAVCE'!$K14*'Vypocty indexu'!N21*(IF(OR(M$31&lt;SH,M$31&gt;HH),'Cenova nabidka Alternativni'!$G10*1/(1+M$31)*IF(NaPoVo=0,0,'Beh smlouvy'!L$8/NaPoVo)+IF(NaPoVo=0,0,'Cenova nabidka Alternativni'!$G10*1/(1+M$31)*'NASTAVENI OBJEDNATELE'!$H$19*'Beh smlouvy'!L$9/NaPoVo)+'Cenova nabidka Alternativni'!$H10*1/(1+M$31),'Cenova nabidka Alternativni'!$G10+IF(NaPoVo=0,0,'Cenova nabidka Alternativni'!$G10*'NASTAVENI OBJEDNATELE'!$H$19*'Beh smlouvy'!L$9/NaPoVo)+'Cenova nabidka Alternativni'!$H10))</f>
        <v>0</v>
      </c>
      <c r="N42" s="114">
        <f>'NABIDKA DOPRAVCE'!$K14*'Vypocty indexu'!O21*(IF(OR(N$31&lt;SH,N$31&gt;HH),'Cenova nabidka Alternativni'!$G10*1/(1+N$31)*IF(NaPoVo=0,0,'Beh smlouvy'!M$8/NaPoVo)+IF(NaPoVo=0,0,'Cenova nabidka Alternativni'!$G10*1/(1+N$31)*'NASTAVENI OBJEDNATELE'!$H$19*'Beh smlouvy'!M$9/NaPoVo)+'Cenova nabidka Alternativni'!$H10*1/(1+N$31),'Cenova nabidka Alternativni'!$G10+IF(NaPoVo=0,0,'Cenova nabidka Alternativni'!$G10*'NASTAVENI OBJEDNATELE'!$H$19*'Beh smlouvy'!M$9/NaPoVo)+'Cenova nabidka Alternativni'!$H10))</f>
        <v>0</v>
      </c>
    </row>
    <row r="43" spans="2:15" outlineLevel="1">
      <c r="B43" s="55">
        <v>13</v>
      </c>
      <c r="C43" s="46" t="s">
        <v>6</v>
      </c>
      <c r="D43" s="184"/>
      <c r="E43" s="114">
        <f>'NABIDKA DOPRAVCE'!$K15*'Vypocty indexu'!F22*(IF(OR(E$31&lt;SH,E$31&gt;HH),'Cenova nabidka Alternativni'!$G11*1/(1+E$31)*IF(NaPoVo=0,0,'Beh smlouvy'!D$8/NaPoVo)+IF(NaPoVo=0,0,'Cenova nabidka Alternativni'!$G11*1/(1+E$31)*'NASTAVENI OBJEDNATELE'!$H$19*'Beh smlouvy'!D$9/NaPoVo)+'Cenova nabidka Alternativni'!$H11*1/(1+E$31),'Cenova nabidka Alternativni'!$G11+IF(NaPoVo=0,0,'Cenova nabidka Alternativni'!$G11*'NASTAVENI OBJEDNATELE'!$H$19*'Beh smlouvy'!D$9/NaPoVo)+'Cenova nabidka Alternativni'!$H11))</f>
        <v>0</v>
      </c>
      <c r="F43" s="114">
        <f>'NABIDKA DOPRAVCE'!$K15*'Vypocty indexu'!G22*(IF(OR(F$31&lt;SH,F$31&gt;HH),'Cenova nabidka Alternativni'!$G11*1/(1+F$31)*IF(NaPoVo=0,0,'Beh smlouvy'!E$8/NaPoVo)+IF(NaPoVo=0,0,'Cenova nabidka Alternativni'!$G11*1/(1+F$31)*'NASTAVENI OBJEDNATELE'!$H$19*'Beh smlouvy'!E$9/NaPoVo)+'Cenova nabidka Alternativni'!$H11*1/(1+F$31),'Cenova nabidka Alternativni'!$G11+IF(NaPoVo=0,0,'Cenova nabidka Alternativni'!$G11*'NASTAVENI OBJEDNATELE'!$H$19*'Beh smlouvy'!E$9/NaPoVo)+'Cenova nabidka Alternativni'!$H11))</f>
        <v>0</v>
      </c>
      <c r="G43" s="114">
        <f>'NABIDKA DOPRAVCE'!$K15*'Vypocty indexu'!H22*(IF(OR(G$31&lt;SH,G$31&gt;HH),'Cenova nabidka Alternativni'!$G11*1/(1+G$31)*IF(NaPoVo=0,0,'Beh smlouvy'!F$8/NaPoVo)+IF(NaPoVo=0,0,'Cenova nabidka Alternativni'!$G11*1/(1+G$31)*'NASTAVENI OBJEDNATELE'!$H$19*'Beh smlouvy'!F$9/NaPoVo)+'Cenova nabidka Alternativni'!$H11*1/(1+G$31),'Cenova nabidka Alternativni'!$G11+IF(NaPoVo=0,0,'Cenova nabidka Alternativni'!$G11*'NASTAVENI OBJEDNATELE'!$H$19*'Beh smlouvy'!F$9/NaPoVo)+'Cenova nabidka Alternativni'!$H11))</f>
        <v>0</v>
      </c>
      <c r="H43" s="114">
        <f>'NABIDKA DOPRAVCE'!$K15*'Vypocty indexu'!I22*(IF(OR(H$31&lt;SH,H$31&gt;HH),'Cenova nabidka Alternativni'!$G11*1/(1+H$31)*IF(NaPoVo=0,0,'Beh smlouvy'!G$8/NaPoVo)+IF(NaPoVo=0,0,'Cenova nabidka Alternativni'!$G11*1/(1+H$31)*'NASTAVENI OBJEDNATELE'!$H$19*'Beh smlouvy'!G$9/NaPoVo)+'Cenova nabidka Alternativni'!$H11*1/(1+H$31),'Cenova nabidka Alternativni'!$G11+IF(NaPoVo=0,0,'Cenova nabidka Alternativni'!$G11*'NASTAVENI OBJEDNATELE'!$H$19*'Beh smlouvy'!G$9/NaPoVo)+'Cenova nabidka Alternativni'!$H11))</f>
        <v>0</v>
      </c>
      <c r="I43" s="114">
        <f>'NABIDKA DOPRAVCE'!$K15*'Vypocty indexu'!J22*(IF(OR(I$31&lt;SH,I$31&gt;HH),'Cenova nabidka Alternativni'!$G11*1/(1+I$31)*IF(NaPoVo=0,0,'Beh smlouvy'!H$8/NaPoVo)+IF(NaPoVo=0,0,'Cenova nabidka Alternativni'!$G11*1/(1+I$31)*'NASTAVENI OBJEDNATELE'!$H$19*'Beh smlouvy'!H$9/NaPoVo)+'Cenova nabidka Alternativni'!$H11*1/(1+I$31),'Cenova nabidka Alternativni'!$G11+IF(NaPoVo=0,0,'Cenova nabidka Alternativni'!$G11*'NASTAVENI OBJEDNATELE'!$H$19*'Beh smlouvy'!H$9/NaPoVo)+'Cenova nabidka Alternativni'!$H11))</f>
        <v>0</v>
      </c>
      <c r="J43" s="114">
        <f>'NABIDKA DOPRAVCE'!$K15*'Vypocty indexu'!K22*(IF(OR(J$31&lt;SH,J$31&gt;HH),'Cenova nabidka Alternativni'!$G11*1/(1+J$31)*IF(NaPoVo=0,0,'Beh smlouvy'!I$8/NaPoVo)+IF(NaPoVo=0,0,'Cenova nabidka Alternativni'!$G11*1/(1+J$31)*'NASTAVENI OBJEDNATELE'!$H$19*'Beh smlouvy'!I$9/NaPoVo)+'Cenova nabidka Alternativni'!$H11*1/(1+J$31),'Cenova nabidka Alternativni'!$G11+IF(NaPoVo=0,0,'Cenova nabidka Alternativni'!$G11*'NASTAVENI OBJEDNATELE'!$H$19*'Beh smlouvy'!I$9/NaPoVo)+'Cenova nabidka Alternativni'!$H11))</f>
        <v>0</v>
      </c>
      <c r="K43" s="114">
        <f>'NABIDKA DOPRAVCE'!$K15*'Vypocty indexu'!L22*(IF(OR(K$31&lt;SH,K$31&gt;HH),'Cenova nabidka Alternativni'!$G11*1/(1+K$31)*IF(NaPoVo=0,0,'Beh smlouvy'!J$8/NaPoVo)+IF(NaPoVo=0,0,'Cenova nabidka Alternativni'!$G11*1/(1+K$31)*'NASTAVENI OBJEDNATELE'!$H$19*'Beh smlouvy'!J$9/NaPoVo)+'Cenova nabidka Alternativni'!$H11*1/(1+K$31),'Cenova nabidka Alternativni'!$G11+IF(NaPoVo=0,0,'Cenova nabidka Alternativni'!$G11*'NASTAVENI OBJEDNATELE'!$H$19*'Beh smlouvy'!J$9/NaPoVo)+'Cenova nabidka Alternativni'!$H11))</f>
        <v>0</v>
      </c>
      <c r="L43" s="114">
        <f>'NABIDKA DOPRAVCE'!$K15*'Vypocty indexu'!M22*(IF(OR(L$31&lt;SH,L$31&gt;HH),'Cenova nabidka Alternativni'!$G11*1/(1+L$31)*IF(NaPoVo=0,0,'Beh smlouvy'!K$8/NaPoVo)+IF(NaPoVo=0,0,'Cenova nabidka Alternativni'!$G11*1/(1+L$31)*'NASTAVENI OBJEDNATELE'!$H$19*'Beh smlouvy'!K$9/NaPoVo)+'Cenova nabidka Alternativni'!$H11*1/(1+L$31),'Cenova nabidka Alternativni'!$G11+IF(NaPoVo=0,0,'Cenova nabidka Alternativni'!$G11*'NASTAVENI OBJEDNATELE'!$H$19*'Beh smlouvy'!K$9/NaPoVo)+'Cenova nabidka Alternativni'!$H11))</f>
        <v>0</v>
      </c>
      <c r="M43" s="114">
        <f>'NABIDKA DOPRAVCE'!$K15*'Vypocty indexu'!N22*(IF(OR(M$31&lt;SH,M$31&gt;HH),'Cenova nabidka Alternativni'!$G11*1/(1+M$31)*IF(NaPoVo=0,0,'Beh smlouvy'!L$8/NaPoVo)+IF(NaPoVo=0,0,'Cenova nabidka Alternativni'!$G11*1/(1+M$31)*'NASTAVENI OBJEDNATELE'!$H$19*'Beh smlouvy'!L$9/NaPoVo)+'Cenova nabidka Alternativni'!$H11*1/(1+M$31),'Cenova nabidka Alternativni'!$G11+IF(NaPoVo=0,0,'Cenova nabidka Alternativni'!$G11*'NASTAVENI OBJEDNATELE'!$H$19*'Beh smlouvy'!L$9/NaPoVo)+'Cenova nabidka Alternativni'!$H11))</f>
        <v>0</v>
      </c>
      <c r="N43" s="114">
        <f>'NABIDKA DOPRAVCE'!$K15*'Vypocty indexu'!O22*(IF(OR(N$31&lt;SH,N$31&gt;HH),'Cenova nabidka Alternativni'!$G11*1/(1+N$31)*IF(NaPoVo=0,0,'Beh smlouvy'!M$8/NaPoVo)+IF(NaPoVo=0,0,'Cenova nabidka Alternativni'!$G11*1/(1+N$31)*'NASTAVENI OBJEDNATELE'!$H$19*'Beh smlouvy'!M$9/NaPoVo)+'Cenova nabidka Alternativni'!$H11*1/(1+N$31),'Cenova nabidka Alternativni'!$G11+IF(NaPoVo=0,0,'Cenova nabidka Alternativni'!$G11*'NASTAVENI OBJEDNATELE'!$H$19*'Beh smlouvy'!M$9/NaPoVo)+'Cenova nabidka Alternativni'!$H11))</f>
        <v>0</v>
      </c>
    </row>
    <row r="44" spans="2:15" outlineLevel="1">
      <c r="B44" s="55" t="s">
        <v>25</v>
      </c>
      <c r="C44" s="46" t="s">
        <v>53</v>
      </c>
      <c r="D44" s="184"/>
      <c r="E44" s="114">
        <f>'NABIDKA DOPRAVCE'!$K16*'Vypocty indexu'!F23*(IF(OR(E$31&lt;SH,E$31&gt;HH),'Cenova nabidka Alternativni'!$G12*1/(1+E$31)*IF(NaPoVo=0,0,'Beh smlouvy'!D$8/NaPoVo)+IF(NaPoVo=0,0,'Cenova nabidka Alternativni'!$G12*1/(1+E$31)*'NASTAVENI OBJEDNATELE'!$H$19*'Beh smlouvy'!D$9/NaPoVo)+'Cenova nabidka Alternativni'!$H12*1/(1+E$31),'Cenova nabidka Alternativni'!$G12+IF(NaPoVo=0,0,'Cenova nabidka Alternativni'!$G12*'NASTAVENI OBJEDNATELE'!$H$19*'Beh smlouvy'!D$9/NaPoVo)+'Cenova nabidka Alternativni'!$H12))</f>
        <v>0</v>
      </c>
      <c r="F44" s="114">
        <f>'NABIDKA DOPRAVCE'!$K16*'Vypocty indexu'!G23*(IF(OR(F$31&lt;SH,F$31&gt;HH),'Cenova nabidka Alternativni'!$G12*1/(1+F$31)*IF(NaPoVo=0,0,'Beh smlouvy'!E$8/NaPoVo)+IF(NaPoVo=0,0,'Cenova nabidka Alternativni'!$G12*1/(1+F$31)*'NASTAVENI OBJEDNATELE'!$H$19*'Beh smlouvy'!E$9/NaPoVo)+'Cenova nabidka Alternativni'!$H12*1/(1+F$31),'Cenova nabidka Alternativni'!$G12+IF(NaPoVo=0,0,'Cenova nabidka Alternativni'!$G12*'NASTAVENI OBJEDNATELE'!$H$19*'Beh smlouvy'!E$9/NaPoVo)+'Cenova nabidka Alternativni'!$H12))</f>
        <v>0</v>
      </c>
      <c r="G44" s="114">
        <f>'NABIDKA DOPRAVCE'!$K16*'Vypocty indexu'!H23*(IF(OR(G$31&lt;SH,G$31&gt;HH),'Cenova nabidka Alternativni'!$G12*1/(1+G$31)*IF(NaPoVo=0,0,'Beh smlouvy'!F$8/NaPoVo)+IF(NaPoVo=0,0,'Cenova nabidka Alternativni'!$G12*1/(1+G$31)*'NASTAVENI OBJEDNATELE'!$H$19*'Beh smlouvy'!F$9/NaPoVo)+'Cenova nabidka Alternativni'!$H12*1/(1+G$31),'Cenova nabidka Alternativni'!$G12+IF(NaPoVo=0,0,'Cenova nabidka Alternativni'!$G12*'NASTAVENI OBJEDNATELE'!$H$19*'Beh smlouvy'!F$9/NaPoVo)+'Cenova nabidka Alternativni'!$H12))</f>
        <v>0</v>
      </c>
      <c r="H44" s="114">
        <f>'NABIDKA DOPRAVCE'!$K16*'Vypocty indexu'!I23*(IF(OR(H$31&lt;SH,H$31&gt;HH),'Cenova nabidka Alternativni'!$G12*1/(1+H$31)*IF(NaPoVo=0,0,'Beh smlouvy'!G$8/NaPoVo)+IF(NaPoVo=0,0,'Cenova nabidka Alternativni'!$G12*1/(1+H$31)*'NASTAVENI OBJEDNATELE'!$H$19*'Beh smlouvy'!G$9/NaPoVo)+'Cenova nabidka Alternativni'!$H12*1/(1+H$31),'Cenova nabidka Alternativni'!$G12+IF(NaPoVo=0,0,'Cenova nabidka Alternativni'!$G12*'NASTAVENI OBJEDNATELE'!$H$19*'Beh smlouvy'!G$9/NaPoVo)+'Cenova nabidka Alternativni'!$H12))</f>
        <v>0</v>
      </c>
      <c r="I44" s="114">
        <f>'NABIDKA DOPRAVCE'!$K16*'Vypocty indexu'!J23*(IF(OR(I$31&lt;SH,I$31&gt;HH),'Cenova nabidka Alternativni'!$G12*1/(1+I$31)*IF(NaPoVo=0,0,'Beh smlouvy'!H$8/NaPoVo)+IF(NaPoVo=0,0,'Cenova nabidka Alternativni'!$G12*1/(1+I$31)*'NASTAVENI OBJEDNATELE'!$H$19*'Beh smlouvy'!H$9/NaPoVo)+'Cenova nabidka Alternativni'!$H12*1/(1+I$31),'Cenova nabidka Alternativni'!$G12+IF(NaPoVo=0,0,'Cenova nabidka Alternativni'!$G12*'NASTAVENI OBJEDNATELE'!$H$19*'Beh smlouvy'!H$9/NaPoVo)+'Cenova nabidka Alternativni'!$H12))</f>
        <v>0</v>
      </c>
      <c r="J44" s="114">
        <f>'NABIDKA DOPRAVCE'!$K16*'Vypocty indexu'!K23*(IF(OR(J$31&lt;SH,J$31&gt;HH),'Cenova nabidka Alternativni'!$G12*1/(1+J$31)*IF(NaPoVo=0,0,'Beh smlouvy'!I$8/NaPoVo)+IF(NaPoVo=0,0,'Cenova nabidka Alternativni'!$G12*1/(1+J$31)*'NASTAVENI OBJEDNATELE'!$H$19*'Beh smlouvy'!I$9/NaPoVo)+'Cenova nabidka Alternativni'!$H12*1/(1+J$31),'Cenova nabidka Alternativni'!$G12+IF(NaPoVo=0,0,'Cenova nabidka Alternativni'!$G12*'NASTAVENI OBJEDNATELE'!$H$19*'Beh smlouvy'!I$9/NaPoVo)+'Cenova nabidka Alternativni'!$H12))</f>
        <v>0</v>
      </c>
      <c r="K44" s="114">
        <f>'NABIDKA DOPRAVCE'!$K16*'Vypocty indexu'!L23*(IF(OR(K$31&lt;SH,K$31&gt;HH),'Cenova nabidka Alternativni'!$G12*1/(1+K$31)*IF(NaPoVo=0,0,'Beh smlouvy'!J$8/NaPoVo)+IF(NaPoVo=0,0,'Cenova nabidka Alternativni'!$G12*1/(1+K$31)*'NASTAVENI OBJEDNATELE'!$H$19*'Beh smlouvy'!J$9/NaPoVo)+'Cenova nabidka Alternativni'!$H12*1/(1+K$31),'Cenova nabidka Alternativni'!$G12+IF(NaPoVo=0,0,'Cenova nabidka Alternativni'!$G12*'NASTAVENI OBJEDNATELE'!$H$19*'Beh smlouvy'!J$9/NaPoVo)+'Cenova nabidka Alternativni'!$H12))</f>
        <v>0</v>
      </c>
      <c r="L44" s="114">
        <f>'NABIDKA DOPRAVCE'!$K16*'Vypocty indexu'!M23*(IF(OR(L$31&lt;SH,L$31&gt;HH),'Cenova nabidka Alternativni'!$G12*1/(1+L$31)*IF(NaPoVo=0,0,'Beh smlouvy'!K$8/NaPoVo)+IF(NaPoVo=0,0,'Cenova nabidka Alternativni'!$G12*1/(1+L$31)*'NASTAVENI OBJEDNATELE'!$H$19*'Beh smlouvy'!K$9/NaPoVo)+'Cenova nabidka Alternativni'!$H12*1/(1+L$31),'Cenova nabidka Alternativni'!$G12+IF(NaPoVo=0,0,'Cenova nabidka Alternativni'!$G12*'NASTAVENI OBJEDNATELE'!$H$19*'Beh smlouvy'!K$9/NaPoVo)+'Cenova nabidka Alternativni'!$H12))</f>
        <v>0</v>
      </c>
      <c r="M44" s="114">
        <f>'NABIDKA DOPRAVCE'!$K16*'Vypocty indexu'!N23*(IF(OR(M$31&lt;SH,M$31&gt;HH),'Cenova nabidka Alternativni'!$G12*1/(1+M$31)*IF(NaPoVo=0,0,'Beh smlouvy'!L$8/NaPoVo)+IF(NaPoVo=0,0,'Cenova nabidka Alternativni'!$G12*1/(1+M$31)*'NASTAVENI OBJEDNATELE'!$H$19*'Beh smlouvy'!L$9/NaPoVo)+'Cenova nabidka Alternativni'!$H12*1/(1+M$31),'Cenova nabidka Alternativni'!$G12+IF(NaPoVo=0,0,'Cenova nabidka Alternativni'!$G12*'NASTAVENI OBJEDNATELE'!$H$19*'Beh smlouvy'!L$9/NaPoVo)+'Cenova nabidka Alternativni'!$H12))</f>
        <v>0</v>
      </c>
      <c r="N44" s="114">
        <f>'NABIDKA DOPRAVCE'!$K16*'Vypocty indexu'!O23*(IF(OR(N$31&lt;SH,N$31&gt;HH),'Cenova nabidka Alternativni'!$G12*1/(1+N$31)*IF(NaPoVo=0,0,'Beh smlouvy'!M$8/NaPoVo)+IF(NaPoVo=0,0,'Cenova nabidka Alternativni'!$G12*1/(1+N$31)*'NASTAVENI OBJEDNATELE'!$H$19*'Beh smlouvy'!M$9/NaPoVo)+'Cenova nabidka Alternativni'!$H12*1/(1+N$31),'Cenova nabidka Alternativni'!$G12+IF(NaPoVo=0,0,'Cenova nabidka Alternativni'!$G12*'NASTAVENI OBJEDNATELE'!$H$19*'Beh smlouvy'!M$9/NaPoVo)+'Cenova nabidka Alternativni'!$H12))</f>
        <v>0</v>
      </c>
    </row>
    <row r="45" spans="2:15" outlineLevel="1">
      <c r="B45" s="55" t="s">
        <v>26</v>
      </c>
      <c r="C45" s="46" t="s">
        <v>54</v>
      </c>
      <c r="D45" s="184"/>
      <c r="E45" s="114">
        <f>'NABIDKA DOPRAVCE'!$K17*'Vypocty indexu'!F24*(IF(OR(E$31&lt;SH,E$31&gt;HH),'Cenova nabidka Alternativni'!$G13*1/(1+E$31)*IF(NaPoVo=0,0,'Beh smlouvy'!D$8/NaPoVo)+IF(NaPoVo=0,0,'Cenova nabidka Alternativni'!$G13*1/(1+E$31)*'NASTAVENI OBJEDNATELE'!$H$19*'Beh smlouvy'!D$9/NaPoVo)+'Cenova nabidka Alternativni'!$H13*1/(1+E$31),'Cenova nabidka Alternativni'!$G13+IF(NaPoVo=0,0,'Cenova nabidka Alternativni'!$G13*'NASTAVENI OBJEDNATELE'!$H$19*'Beh smlouvy'!D$9/NaPoVo)+'Cenova nabidka Alternativni'!$H13))</f>
        <v>0</v>
      </c>
      <c r="F45" s="114">
        <f>'NABIDKA DOPRAVCE'!$K17*'Vypocty indexu'!G24*(IF(OR(F$31&lt;SH,F$31&gt;HH),'Cenova nabidka Alternativni'!$G13*1/(1+F$31)*IF(NaPoVo=0,0,'Beh smlouvy'!E$8/NaPoVo)+IF(NaPoVo=0,0,'Cenova nabidka Alternativni'!$G13*1/(1+F$31)*'NASTAVENI OBJEDNATELE'!$H$19*'Beh smlouvy'!E$9/NaPoVo)+'Cenova nabidka Alternativni'!$H13*1/(1+F$31),'Cenova nabidka Alternativni'!$G13+IF(NaPoVo=0,0,'Cenova nabidka Alternativni'!$G13*'NASTAVENI OBJEDNATELE'!$H$19*'Beh smlouvy'!E$9/NaPoVo)+'Cenova nabidka Alternativni'!$H13))</f>
        <v>0</v>
      </c>
      <c r="G45" s="114">
        <f>'NABIDKA DOPRAVCE'!$K17*'Vypocty indexu'!H24*(IF(OR(G$31&lt;SH,G$31&gt;HH),'Cenova nabidka Alternativni'!$G13*1/(1+G$31)*IF(NaPoVo=0,0,'Beh smlouvy'!F$8/NaPoVo)+IF(NaPoVo=0,0,'Cenova nabidka Alternativni'!$G13*1/(1+G$31)*'NASTAVENI OBJEDNATELE'!$H$19*'Beh smlouvy'!F$9/NaPoVo)+'Cenova nabidka Alternativni'!$H13*1/(1+G$31),'Cenova nabidka Alternativni'!$G13+IF(NaPoVo=0,0,'Cenova nabidka Alternativni'!$G13*'NASTAVENI OBJEDNATELE'!$H$19*'Beh smlouvy'!F$9/NaPoVo)+'Cenova nabidka Alternativni'!$H13))</f>
        <v>0</v>
      </c>
      <c r="H45" s="114">
        <f>'NABIDKA DOPRAVCE'!$K17*'Vypocty indexu'!I24*(IF(OR(H$31&lt;SH,H$31&gt;HH),'Cenova nabidka Alternativni'!$G13*1/(1+H$31)*IF(NaPoVo=0,0,'Beh smlouvy'!G$8/NaPoVo)+IF(NaPoVo=0,0,'Cenova nabidka Alternativni'!$G13*1/(1+H$31)*'NASTAVENI OBJEDNATELE'!$H$19*'Beh smlouvy'!G$9/NaPoVo)+'Cenova nabidka Alternativni'!$H13*1/(1+H$31),'Cenova nabidka Alternativni'!$G13+IF(NaPoVo=0,0,'Cenova nabidka Alternativni'!$G13*'NASTAVENI OBJEDNATELE'!$H$19*'Beh smlouvy'!G$9/NaPoVo)+'Cenova nabidka Alternativni'!$H13))</f>
        <v>0</v>
      </c>
      <c r="I45" s="114">
        <f>'NABIDKA DOPRAVCE'!$K17*'Vypocty indexu'!J24*(IF(OR(I$31&lt;SH,I$31&gt;HH),'Cenova nabidka Alternativni'!$G13*1/(1+I$31)*IF(NaPoVo=0,0,'Beh smlouvy'!H$8/NaPoVo)+IF(NaPoVo=0,0,'Cenova nabidka Alternativni'!$G13*1/(1+I$31)*'NASTAVENI OBJEDNATELE'!$H$19*'Beh smlouvy'!H$9/NaPoVo)+'Cenova nabidka Alternativni'!$H13*1/(1+I$31),'Cenova nabidka Alternativni'!$G13+IF(NaPoVo=0,0,'Cenova nabidka Alternativni'!$G13*'NASTAVENI OBJEDNATELE'!$H$19*'Beh smlouvy'!H$9/NaPoVo)+'Cenova nabidka Alternativni'!$H13))</f>
        <v>0</v>
      </c>
      <c r="J45" s="114">
        <f>'NABIDKA DOPRAVCE'!$K17*'Vypocty indexu'!K24*(IF(OR(J$31&lt;SH,J$31&gt;HH),'Cenova nabidka Alternativni'!$G13*1/(1+J$31)*IF(NaPoVo=0,0,'Beh smlouvy'!I$8/NaPoVo)+IF(NaPoVo=0,0,'Cenova nabidka Alternativni'!$G13*1/(1+J$31)*'NASTAVENI OBJEDNATELE'!$H$19*'Beh smlouvy'!I$9/NaPoVo)+'Cenova nabidka Alternativni'!$H13*1/(1+J$31),'Cenova nabidka Alternativni'!$G13+IF(NaPoVo=0,0,'Cenova nabidka Alternativni'!$G13*'NASTAVENI OBJEDNATELE'!$H$19*'Beh smlouvy'!I$9/NaPoVo)+'Cenova nabidka Alternativni'!$H13))</f>
        <v>0</v>
      </c>
      <c r="K45" s="114">
        <f>'NABIDKA DOPRAVCE'!$K17*'Vypocty indexu'!L24*(IF(OR(K$31&lt;SH,K$31&gt;HH),'Cenova nabidka Alternativni'!$G13*1/(1+K$31)*IF(NaPoVo=0,0,'Beh smlouvy'!J$8/NaPoVo)+IF(NaPoVo=0,0,'Cenova nabidka Alternativni'!$G13*1/(1+K$31)*'NASTAVENI OBJEDNATELE'!$H$19*'Beh smlouvy'!J$9/NaPoVo)+'Cenova nabidka Alternativni'!$H13*1/(1+K$31),'Cenova nabidka Alternativni'!$G13+IF(NaPoVo=0,0,'Cenova nabidka Alternativni'!$G13*'NASTAVENI OBJEDNATELE'!$H$19*'Beh smlouvy'!J$9/NaPoVo)+'Cenova nabidka Alternativni'!$H13))</f>
        <v>0</v>
      </c>
      <c r="L45" s="114">
        <f>'NABIDKA DOPRAVCE'!$K17*'Vypocty indexu'!M24*(IF(OR(L$31&lt;SH,L$31&gt;HH),'Cenova nabidka Alternativni'!$G13*1/(1+L$31)*IF(NaPoVo=0,0,'Beh smlouvy'!K$8/NaPoVo)+IF(NaPoVo=0,0,'Cenova nabidka Alternativni'!$G13*1/(1+L$31)*'NASTAVENI OBJEDNATELE'!$H$19*'Beh smlouvy'!K$9/NaPoVo)+'Cenova nabidka Alternativni'!$H13*1/(1+L$31),'Cenova nabidka Alternativni'!$G13+IF(NaPoVo=0,0,'Cenova nabidka Alternativni'!$G13*'NASTAVENI OBJEDNATELE'!$H$19*'Beh smlouvy'!K$9/NaPoVo)+'Cenova nabidka Alternativni'!$H13))</f>
        <v>0</v>
      </c>
      <c r="M45" s="114">
        <f>'NABIDKA DOPRAVCE'!$K17*'Vypocty indexu'!N24*(IF(OR(M$31&lt;SH,M$31&gt;HH),'Cenova nabidka Alternativni'!$G13*1/(1+M$31)*IF(NaPoVo=0,0,'Beh smlouvy'!L$8/NaPoVo)+IF(NaPoVo=0,0,'Cenova nabidka Alternativni'!$G13*1/(1+M$31)*'NASTAVENI OBJEDNATELE'!$H$19*'Beh smlouvy'!L$9/NaPoVo)+'Cenova nabidka Alternativni'!$H13*1/(1+M$31),'Cenova nabidka Alternativni'!$G13+IF(NaPoVo=0,0,'Cenova nabidka Alternativni'!$G13*'NASTAVENI OBJEDNATELE'!$H$19*'Beh smlouvy'!L$9/NaPoVo)+'Cenova nabidka Alternativni'!$H13))</f>
        <v>0</v>
      </c>
      <c r="N45" s="114">
        <f>'NABIDKA DOPRAVCE'!$K17*'Vypocty indexu'!O24*(IF(OR(N$31&lt;SH,N$31&gt;HH),'Cenova nabidka Alternativni'!$G13*1/(1+N$31)*IF(NaPoVo=0,0,'Beh smlouvy'!M$8/NaPoVo)+IF(NaPoVo=0,0,'Cenova nabidka Alternativni'!$G13*1/(1+N$31)*'NASTAVENI OBJEDNATELE'!$H$19*'Beh smlouvy'!M$9/NaPoVo)+'Cenova nabidka Alternativni'!$H13*1/(1+N$31),'Cenova nabidka Alternativni'!$G13+IF(NaPoVo=0,0,'Cenova nabidka Alternativni'!$G13*'NASTAVENI OBJEDNATELE'!$H$19*'Beh smlouvy'!M$9/NaPoVo)+'Cenova nabidka Alternativni'!$H13))</f>
        <v>0</v>
      </c>
    </row>
    <row r="46" spans="2:15" outlineLevel="1">
      <c r="B46" s="55">
        <v>15</v>
      </c>
      <c r="C46" s="46" t="s">
        <v>39</v>
      </c>
      <c r="D46" s="184"/>
      <c r="E46" s="114">
        <f>'NABIDKA DOPRAVCE'!$K18*'Vypocty indexu'!F25*(IF(OR(E$31&lt;SH,E$31&gt;HH),'Cenova nabidka Alternativni'!$G14*1/(1+E$31)*IF(NaPoVo=0,0,'Beh smlouvy'!D$8/NaPoVo)+IF(NaPoVo=0,0,'Cenova nabidka Alternativni'!$G14*1/(1+E$31)*'NASTAVENI OBJEDNATELE'!$H$19*'Beh smlouvy'!D$9/NaPoVo)+'Cenova nabidka Alternativni'!$H14*1/(1+E$31),'Cenova nabidka Alternativni'!$G14+IF(NaPoVo=0,0,'Cenova nabidka Alternativni'!$G14*'NASTAVENI OBJEDNATELE'!$H$19*'Beh smlouvy'!D$9/NaPoVo)+'Cenova nabidka Alternativni'!$H14))</f>
        <v>0</v>
      </c>
      <c r="F46" s="114">
        <f>'NABIDKA DOPRAVCE'!$K18*'Vypocty indexu'!G25*(IF(OR(F$31&lt;SH,F$31&gt;HH),'Cenova nabidka Alternativni'!$G14*1/(1+F$31)*IF(NaPoVo=0,0,'Beh smlouvy'!E$8/NaPoVo)+IF(NaPoVo=0,0,'Cenova nabidka Alternativni'!$G14*1/(1+F$31)*'NASTAVENI OBJEDNATELE'!$H$19*'Beh smlouvy'!E$9/NaPoVo)+'Cenova nabidka Alternativni'!$H14*1/(1+F$31),'Cenova nabidka Alternativni'!$G14+IF(NaPoVo=0,0,'Cenova nabidka Alternativni'!$G14*'NASTAVENI OBJEDNATELE'!$H$19*'Beh smlouvy'!E$9/NaPoVo)+'Cenova nabidka Alternativni'!$H14))</f>
        <v>0</v>
      </c>
      <c r="G46" s="114">
        <f>'NABIDKA DOPRAVCE'!$K18*'Vypocty indexu'!H25*(IF(OR(G$31&lt;SH,G$31&gt;HH),'Cenova nabidka Alternativni'!$G14*1/(1+G$31)*IF(NaPoVo=0,0,'Beh smlouvy'!F$8/NaPoVo)+IF(NaPoVo=0,0,'Cenova nabidka Alternativni'!$G14*1/(1+G$31)*'NASTAVENI OBJEDNATELE'!$H$19*'Beh smlouvy'!F$9/NaPoVo)+'Cenova nabidka Alternativni'!$H14*1/(1+G$31),'Cenova nabidka Alternativni'!$G14+IF(NaPoVo=0,0,'Cenova nabidka Alternativni'!$G14*'NASTAVENI OBJEDNATELE'!$H$19*'Beh smlouvy'!F$9/NaPoVo)+'Cenova nabidka Alternativni'!$H14))</f>
        <v>0</v>
      </c>
      <c r="H46" s="114">
        <f>'NABIDKA DOPRAVCE'!$K18*'Vypocty indexu'!I25*(IF(OR(H$31&lt;SH,H$31&gt;HH),'Cenova nabidka Alternativni'!$G14*1/(1+H$31)*IF(NaPoVo=0,0,'Beh smlouvy'!G$8/NaPoVo)+IF(NaPoVo=0,0,'Cenova nabidka Alternativni'!$G14*1/(1+H$31)*'NASTAVENI OBJEDNATELE'!$H$19*'Beh smlouvy'!G$9/NaPoVo)+'Cenova nabidka Alternativni'!$H14*1/(1+H$31),'Cenova nabidka Alternativni'!$G14+IF(NaPoVo=0,0,'Cenova nabidka Alternativni'!$G14*'NASTAVENI OBJEDNATELE'!$H$19*'Beh smlouvy'!G$9/NaPoVo)+'Cenova nabidka Alternativni'!$H14))</f>
        <v>0</v>
      </c>
      <c r="I46" s="114">
        <f>'NABIDKA DOPRAVCE'!$K18*'Vypocty indexu'!J25*(IF(OR(I$31&lt;SH,I$31&gt;HH),'Cenova nabidka Alternativni'!$G14*1/(1+I$31)*IF(NaPoVo=0,0,'Beh smlouvy'!H$8/NaPoVo)+IF(NaPoVo=0,0,'Cenova nabidka Alternativni'!$G14*1/(1+I$31)*'NASTAVENI OBJEDNATELE'!$H$19*'Beh smlouvy'!H$9/NaPoVo)+'Cenova nabidka Alternativni'!$H14*1/(1+I$31),'Cenova nabidka Alternativni'!$G14+IF(NaPoVo=0,0,'Cenova nabidka Alternativni'!$G14*'NASTAVENI OBJEDNATELE'!$H$19*'Beh smlouvy'!H$9/NaPoVo)+'Cenova nabidka Alternativni'!$H14))</f>
        <v>0</v>
      </c>
      <c r="J46" s="114">
        <f>'NABIDKA DOPRAVCE'!$K18*'Vypocty indexu'!K25*(IF(OR(J$31&lt;SH,J$31&gt;HH),'Cenova nabidka Alternativni'!$G14*1/(1+J$31)*IF(NaPoVo=0,0,'Beh smlouvy'!I$8/NaPoVo)+IF(NaPoVo=0,0,'Cenova nabidka Alternativni'!$G14*1/(1+J$31)*'NASTAVENI OBJEDNATELE'!$H$19*'Beh smlouvy'!I$9/NaPoVo)+'Cenova nabidka Alternativni'!$H14*1/(1+J$31),'Cenova nabidka Alternativni'!$G14+IF(NaPoVo=0,0,'Cenova nabidka Alternativni'!$G14*'NASTAVENI OBJEDNATELE'!$H$19*'Beh smlouvy'!I$9/NaPoVo)+'Cenova nabidka Alternativni'!$H14))</f>
        <v>0</v>
      </c>
      <c r="K46" s="114">
        <f>'NABIDKA DOPRAVCE'!$K18*'Vypocty indexu'!L25*(IF(OR(K$31&lt;SH,K$31&gt;HH),'Cenova nabidka Alternativni'!$G14*1/(1+K$31)*IF(NaPoVo=0,0,'Beh smlouvy'!J$8/NaPoVo)+IF(NaPoVo=0,0,'Cenova nabidka Alternativni'!$G14*1/(1+K$31)*'NASTAVENI OBJEDNATELE'!$H$19*'Beh smlouvy'!J$9/NaPoVo)+'Cenova nabidka Alternativni'!$H14*1/(1+K$31),'Cenova nabidka Alternativni'!$G14+IF(NaPoVo=0,0,'Cenova nabidka Alternativni'!$G14*'NASTAVENI OBJEDNATELE'!$H$19*'Beh smlouvy'!J$9/NaPoVo)+'Cenova nabidka Alternativni'!$H14))</f>
        <v>0</v>
      </c>
      <c r="L46" s="114">
        <f>'NABIDKA DOPRAVCE'!$K18*'Vypocty indexu'!M25*(IF(OR(L$31&lt;SH,L$31&gt;HH),'Cenova nabidka Alternativni'!$G14*1/(1+L$31)*IF(NaPoVo=0,0,'Beh smlouvy'!K$8/NaPoVo)+IF(NaPoVo=0,0,'Cenova nabidka Alternativni'!$G14*1/(1+L$31)*'NASTAVENI OBJEDNATELE'!$H$19*'Beh smlouvy'!K$9/NaPoVo)+'Cenova nabidka Alternativni'!$H14*1/(1+L$31),'Cenova nabidka Alternativni'!$G14+IF(NaPoVo=0,0,'Cenova nabidka Alternativni'!$G14*'NASTAVENI OBJEDNATELE'!$H$19*'Beh smlouvy'!K$9/NaPoVo)+'Cenova nabidka Alternativni'!$H14))</f>
        <v>0</v>
      </c>
      <c r="M46" s="114">
        <f>'NABIDKA DOPRAVCE'!$K18*'Vypocty indexu'!N25*(IF(OR(M$31&lt;SH,M$31&gt;HH),'Cenova nabidka Alternativni'!$G14*1/(1+M$31)*IF(NaPoVo=0,0,'Beh smlouvy'!L$8/NaPoVo)+IF(NaPoVo=0,0,'Cenova nabidka Alternativni'!$G14*1/(1+M$31)*'NASTAVENI OBJEDNATELE'!$H$19*'Beh smlouvy'!L$9/NaPoVo)+'Cenova nabidka Alternativni'!$H14*1/(1+M$31),'Cenova nabidka Alternativni'!$G14+IF(NaPoVo=0,0,'Cenova nabidka Alternativni'!$G14*'NASTAVENI OBJEDNATELE'!$H$19*'Beh smlouvy'!L$9/NaPoVo)+'Cenova nabidka Alternativni'!$H14))</f>
        <v>0</v>
      </c>
      <c r="N46" s="114">
        <f>'NABIDKA DOPRAVCE'!$K18*'Vypocty indexu'!O25*(IF(OR(N$31&lt;SH,N$31&gt;HH),'Cenova nabidka Alternativni'!$G14*1/(1+N$31)*IF(NaPoVo=0,0,'Beh smlouvy'!M$8/NaPoVo)+IF(NaPoVo=0,0,'Cenova nabidka Alternativni'!$G14*1/(1+N$31)*'NASTAVENI OBJEDNATELE'!$H$19*'Beh smlouvy'!M$9/NaPoVo)+'Cenova nabidka Alternativni'!$H14*1/(1+N$31),'Cenova nabidka Alternativni'!$G14+IF(NaPoVo=0,0,'Cenova nabidka Alternativni'!$G14*'NASTAVENI OBJEDNATELE'!$H$19*'Beh smlouvy'!M$9/NaPoVo)+'Cenova nabidka Alternativni'!$H14))</f>
        <v>0</v>
      </c>
    </row>
    <row r="47" spans="2:15" outlineLevel="1">
      <c r="B47" s="55" t="s">
        <v>27</v>
      </c>
      <c r="C47" s="46" t="s">
        <v>55</v>
      </c>
      <c r="D47" s="184"/>
      <c r="E47" s="603">
        <f>IF('Beh smlouvy'!D$10="",E$64,(1+'Beh smlouvy'!D$10)*E$64)</f>
        <v>0</v>
      </c>
      <c r="F47" s="603">
        <f>IF('Beh smlouvy'!E$10="",F$64,(1+'Beh smlouvy'!E$10)*F$64)</f>
        <v>0</v>
      </c>
      <c r="G47" s="603">
        <f>IF('Beh smlouvy'!F$10="",G$64,(1+'Beh smlouvy'!F$10)*G$64)</f>
        <v>0</v>
      </c>
      <c r="H47" s="603">
        <f>IF('Beh smlouvy'!G$10="",H$64,(1+'Beh smlouvy'!G$10)*H$64)</f>
        <v>0</v>
      </c>
      <c r="I47" s="603">
        <f>IF('Beh smlouvy'!H$10="",I$64,(1+'Beh smlouvy'!H$10)*I$64)</f>
        <v>0</v>
      </c>
      <c r="J47" s="603">
        <f>IF('Beh smlouvy'!I$10="",J$64,(1+'Beh smlouvy'!I$10)*J$64)</f>
        <v>0</v>
      </c>
      <c r="K47" s="603">
        <f>IF('Beh smlouvy'!J$10="",K$64,(1+'Beh smlouvy'!J$10)*K$64)</f>
        <v>0</v>
      </c>
      <c r="L47" s="603">
        <f>IF('Beh smlouvy'!K$10="",L$64,(1+'Beh smlouvy'!K$10)*L$64)</f>
        <v>0</v>
      </c>
      <c r="M47" s="603">
        <f>IF('Beh smlouvy'!L$10="",M$64,(1+'Beh smlouvy'!L$10)*M$64)</f>
        <v>0</v>
      </c>
      <c r="N47" s="603">
        <f>IF('Beh smlouvy'!M$10="",N$64,(1+'Beh smlouvy'!M$10)*N$64)</f>
        <v>0</v>
      </c>
    </row>
    <row r="48" spans="2:15" outlineLevel="1">
      <c r="B48" s="55" t="s">
        <v>28</v>
      </c>
      <c r="C48" s="46" t="s">
        <v>56</v>
      </c>
      <c r="D48" s="184"/>
      <c r="E48" s="114">
        <f>'NABIDKA DOPRAVCE'!$K20*'Vypocty indexu'!F27*(IF(OR(E$31&lt;SH,E$31&gt;HH),'Cenova nabidka Alternativni'!$G16*1/(1+E$31)*IF(NaPoVo=0,0,'Beh smlouvy'!D$8/NaPoVo)+IF(NaPoVo=0,0,'Cenova nabidka Alternativni'!$G16*1/(1+E$31)*'NASTAVENI OBJEDNATELE'!$H$19*'Beh smlouvy'!D$9/NaPoVo)+'Cenova nabidka Alternativni'!$H16*1/(1+E$31),'Cenova nabidka Alternativni'!$G16+IF(NaPoVo=0,0,'Cenova nabidka Alternativni'!$G16*'NASTAVENI OBJEDNATELE'!$H$19*'Beh smlouvy'!D$9/NaPoVo)+'Cenova nabidka Alternativni'!$H16))</f>
        <v>0</v>
      </c>
      <c r="F48" s="114">
        <f>'NABIDKA DOPRAVCE'!$K20*'Vypocty indexu'!G27*(IF(OR(F$31&lt;SH,F$31&gt;HH),'Cenova nabidka Alternativni'!$G16*1/(1+F$31)*IF(NaPoVo=0,0,'Beh smlouvy'!E$8/NaPoVo)+IF(NaPoVo=0,0,'Cenova nabidka Alternativni'!$G16*1/(1+F$31)*'NASTAVENI OBJEDNATELE'!$H$19*'Beh smlouvy'!E$9/NaPoVo)+'Cenova nabidka Alternativni'!$H16*1/(1+F$31),'Cenova nabidka Alternativni'!$G16+IF(NaPoVo=0,0,'Cenova nabidka Alternativni'!$G16*'NASTAVENI OBJEDNATELE'!$H$19*'Beh smlouvy'!E$9/NaPoVo)+'Cenova nabidka Alternativni'!$H16))</f>
        <v>0</v>
      </c>
      <c r="G48" s="114">
        <f>'NABIDKA DOPRAVCE'!$K20*'Vypocty indexu'!H27*(IF(OR(G$31&lt;SH,G$31&gt;HH),'Cenova nabidka Alternativni'!$G16*1/(1+G$31)*IF(NaPoVo=0,0,'Beh smlouvy'!F$8/NaPoVo)+IF(NaPoVo=0,0,'Cenova nabidka Alternativni'!$G16*1/(1+G$31)*'NASTAVENI OBJEDNATELE'!$H$19*'Beh smlouvy'!F$9/NaPoVo)+'Cenova nabidka Alternativni'!$H16*1/(1+G$31),'Cenova nabidka Alternativni'!$G16+IF(NaPoVo=0,0,'Cenova nabidka Alternativni'!$G16*'NASTAVENI OBJEDNATELE'!$H$19*'Beh smlouvy'!F$9/NaPoVo)+'Cenova nabidka Alternativni'!$H16))</f>
        <v>0</v>
      </c>
      <c r="H48" s="114">
        <f>'NABIDKA DOPRAVCE'!$K20*'Vypocty indexu'!I27*(IF(OR(H$31&lt;SH,H$31&gt;HH),'Cenova nabidka Alternativni'!$G16*1/(1+H$31)*IF(NaPoVo=0,0,'Beh smlouvy'!G$8/NaPoVo)+IF(NaPoVo=0,0,'Cenova nabidka Alternativni'!$G16*1/(1+H$31)*'NASTAVENI OBJEDNATELE'!$H$19*'Beh smlouvy'!G$9/NaPoVo)+'Cenova nabidka Alternativni'!$H16*1/(1+H$31),'Cenova nabidka Alternativni'!$G16+IF(NaPoVo=0,0,'Cenova nabidka Alternativni'!$G16*'NASTAVENI OBJEDNATELE'!$H$19*'Beh smlouvy'!G$9/NaPoVo)+'Cenova nabidka Alternativni'!$H16))</f>
        <v>0</v>
      </c>
      <c r="I48" s="114">
        <f>'NABIDKA DOPRAVCE'!$K20*'Vypocty indexu'!J27*(IF(OR(I$31&lt;SH,I$31&gt;HH),'Cenova nabidka Alternativni'!$G16*1/(1+I$31)*IF(NaPoVo=0,0,'Beh smlouvy'!H$8/NaPoVo)+IF(NaPoVo=0,0,'Cenova nabidka Alternativni'!$G16*1/(1+I$31)*'NASTAVENI OBJEDNATELE'!$H$19*'Beh smlouvy'!H$9/NaPoVo)+'Cenova nabidka Alternativni'!$H16*1/(1+I$31),'Cenova nabidka Alternativni'!$G16+IF(NaPoVo=0,0,'Cenova nabidka Alternativni'!$G16*'NASTAVENI OBJEDNATELE'!$H$19*'Beh smlouvy'!H$9/NaPoVo)+'Cenova nabidka Alternativni'!$H16))</f>
        <v>0</v>
      </c>
      <c r="J48" s="114">
        <f>'NABIDKA DOPRAVCE'!$K20*'Vypocty indexu'!K27*(IF(OR(J$31&lt;SH,J$31&gt;HH),'Cenova nabidka Alternativni'!$G16*1/(1+J$31)*IF(NaPoVo=0,0,'Beh smlouvy'!I$8/NaPoVo)+IF(NaPoVo=0,0,'Cenova nabidka Alternativni'!$G16*1/(1+J$31)*'NASTAVENI OBJEDNATELE'!$H$19*'Beh smlouvy'!I$9/NaPoVo)+'Cenova nabidka Alternativni'!$H16*1/(1+J$31),'Cenova nabidka Alternativni'!$G16+IF(NaPoVo=0,0,'Cenova nabidka Alternativni'!$G16*'NASTAVENI OBJEDNATELE'!$H$19*'Beh smlouvy'!I$9/NaPoVo)+'Cenova nabidka Alternativni'!$H16))</f>
        <v>0</v>
      </c>
      <c r="K48" s="114">
        <f>'NABIDKA DOPRAVCE'!$K20*'Vypocty indexu'!L27*(IF(OR(K$31&lt;SH,K$31&gt;HH),'Cenova nabidka Alternativni'!$G16*1/(1+K$31)*IF(NaPoVo=0,0,'Beh smlouvy'!J$8/NaPoVo)+IF(NaPoVo=0,0,'Cenova nabidka Alternativni'!$G16*1/(1+K$31)*'NASTAVENI OBJEDNATELE'!$H$19*'Beh smlouvy'!J$9/NaPoVo)+'Cenova nabidka Alternativni'!$H16*1/(1+K$31),'Cenova nabidka Alternativni'!$G16+IF(NaPoVo=0,0,'Cenova nabidka Alternativni'!$G16*'NASTAVENI OBJEDNATELE'!$H$19*'Beh smlouvy'!J$9/NaPoVo)+'Cenova nabidka Alternativni'!$H16))</f>
        <v>0</v>
      </c>
      <c r="L48" s="114">
        <f>'NABIDKA DOPRAVCE'!$K20*'Vypocty indexu'!M27*(IF(OR(L$31&lt;SH,L$31&gt;HH),'Cenova nabidka Alternativni'!$G16*1/(1+L$31)*IF(NaPoVo=0,0,'Beh smlouvy'!K$8/NaPoVo)+IF(NaPoVo=0,0,'Cenova nabidka Alternativni'!$G16*1/(1+L$31)*'NASTAVENI OBJEDNATELE'!$H$19*'Beh smlouvy'!K$9/NaPoVo)+'Cenova nabidka Alternativni'!$H16*1/(1+L$31),'Cenova nabidka Alternativni'!$G16+IF(NaPoVo=0,0,'Cenova nabidka Alternativni'!$G16*'NASTAVENI OBJEDNATELE'!$H$19*'Beh smlouvy'!K$9/NaPoVo)+'Cenova nabidka Alternativni'!$H16))</f>
        <v>0</v>
      </c>
      <c r="M48" s="114">
        <f>'NABIDKA DOPRAVCE'!$K20*'Vypocty indexu'!N27*(IF(OR(M$31&lt;SH,M$31&gt;HH),'Cenova nabidka Alternativni'!$G16*1/(1+M$31)*IF(NaPoVo=0,0,'Beh smlouvy'!L$8/NaPoVo)+IF(NaPoVo=0,0,'Cenova nabidka Alternativni'!$G16*1/(1+M$31)*'NASTAVENI OBJEDNATELE'!$H$19*'Beh smlouvy'!L$9/NaPoVo)+'Cenova nabidka Alternativni'!$H16*1/(1+M$31),'Cenova nabidka Alternativni'!$G16+IF(NaPoVo=0,0,'Cenova nabidka Alternativni'!$G16*'NASTAVENI OBJEDNATELE'!$H$19*'Beh smlouvy'!L$9/NaPoVo)+'Cenova nabidka Alternativni'!$H16))</f>
        <v>0</v>
      </c>
      <c r="N48" s="114">
        <f>'NABIDKA DOPRAVCE'!$K20*'Vypocty indexu'!O27*(IF(OR(N$31&lt;SH,N$31&gt;HH),'Cenova nabidka Alternativni'!$G16*1/(1+N$31)*IF(NaPoVo=0,0,'Beh smlouvy'!M$8/NaPoVo)+IF(NaPoVo=0,0,'Cenova nabidka Alternativni'!$G16*1/(1+N$31)*'NASTAVENI OBJEDNATELE'!$H$19*'Beh smlouvy'!M$9/NaPoVo)+'Cenova nabidka Alternativni'!$H16*1/(1+N$31),'Cenova nabidka Alternativni'!$G16+IF(NaPoVo=0,0,'Cenova nabidka Alternativni'!$G16*'NASTAVENI OBJEDNATELE'!$H$19*'Beh smlouvy'!M$9/NaPoVo)+'Cenova nabidka Alternativni'!$H16))</f>
        <v>0</v>
      </c>
    </row>
    <row r="49" spans="2:15" outlineLevel="1">
      <c r="B49" s="55" t="s">
        <v>37</v>
      </c>
      <c r="C49" s="46" t="s">
        <v>57</v>
      </c>
      <c r="D49" s="184"/>
      <c r="E49" s="603">
        <f>IF('Beh smlouvy'!D$10="",E$65,(1+'Beh smlouvy'!D$10)*E$65)</f>
        <v>0</v>
      </c>
      <c r="F49" s="603">
        <f>IF('Beh smlouvy'!E$10="",F$65,(1+'Beh smlouvy'!E$10)*F$65)</f>
        <v>0</v>
      </c>
      <c r="G49" s="603">
        <f>IF('Beh smlouvy'!F$10="",G$65,(1+'Beh smlouvy'!F$10)*G$65)</f>
        <v>0</v>
      </c>
      <c r="H49" s="603">
        <f>IF('Beh smlouvy'!G$10="",H$65,(1+'Beh smlouvy'!G$10)*H$65)</f>
        <v>0</v>
      </c>
      <c r="I49" s="603">
        <f>IF('Beh smlouvy'!H$10="",I$65,(1+'Beh smlouvy'!H$10)*I$65)</f>
        <v>0</v>
      </c>
      <c r="J49" s="603">
        <f>IF('Beh smlouvy'!I$10="",J$65,(1+'Beh smlouvy'!I$10)*J$65)</f>
        <v>0</v>
      </c>
      <c r="K49" s="603">
        <f>IF('Beh smlouvy'!J$10="",K$65,(1+'Beh smlouvy'!J$10)*K$65)</f>
        <v>0</v>
      </c>
      <c r="L49" s="603">
        <f>IF('Beh smlouvy'!K$10="",L$65,(1+'Beh smlouvy'!K$10)*L$65)</f>
        <v>0</v>
      </c>
      <c r="M49" s="603">
        <f>IF('Beh smlouvy'!L$10="",M$65,(1+'Beh smlouvy'!L$10)*M$65)</f>
        <v>0</v>
      </c>
      <c r="N49" s="603">
        <f>IF('Beh smlouvy'!M$10="",N$65,(1+'Beh smlouvy'!M$10)*N$65)</f>
        <v>0</v>
      </c>
    </row>
    <row r="50" spans="2:15" outlineLevel="1">
      <c r="B50" s="55" t="s">
        <v>38</v>
      </c>
      <c r="C50" s="46" t="s">
        <v>58</v>
      </c>
      <c r="D50" s="184"/>
      <c r="E50" s="114">
        <f>'NABIDKA DOPRAVCE'!$K22*'Vypocty indexu'!F29*(IF(OR(E$31&lt;SH,E$31&gt;HH),'Cenova nabidka Alternativni'!$G18*1/(1+E$31)*IF(NaPoVo=0,0,'Beh smlouvy'!D$8/NaPoVo)+IF(NaPoVo=0,0,'Cenova nabidka Alternativni'!$G18*1/(1+E$31)*'NASTAVENI OBJEDNATELE'!$H$19*'Beh smlouvy'!D$9/NaPoVo)+'Cenova nabidka Alternativni'!$H18*1/(1+E$31),'Cenova nabidka Alternativni'!$G18+IF(NaPoVo=0,0,'Cenova nabidka Alternativni'!$G18*'NASTAVENI OBJEDNATELE'!$H$19*'Beh smlouvy'!D$9/NaPoVo)+'Cenova nabidka Alternativni'!$H18))</f>
        <v>0</v>
      </c>
      <c r="F50" s="114">
        <f>'NABIDKA DOPRAVCE'!$K22*'Vypocty indexu'!G29*(IF(OR(F$31&lt;SH,F$31&gt;HH),'Cenova nabidka Alternativni'!$G18*1/(1+F$31)*IF(NaPoVo=0,0,'Beh smlouvy'!E$8/NaPoVo)+IF(NaPoVo=0,0,'Cenova nabidka Alternativni'!$G18*1/(1+F$31)*'NASTAVENI OBJEDNATELE'!$H$19*'Beh smlouvy'!E$9/NaPoVo)+'Cenova nabidka Alternativni'!$H18*1/(1+F$31),'Cenova nabidka Alternativni'!$G18+IF(NaPoVo=0,0,'Cenova nabidka Alternativni'!$G18*'NASTAVENI OBJEDNATELE'!$H$19*'Beh smlouvy'!E$9/NaPoVo)+'Cenova nabidka Alternativni'!$H18))</f>
        <v>0</v>
      </c>
      <c r="G50" s="114">
        <f>'NABIDKA DOPRAVCE'!$K22*'Vypocty indexu'!H29*(IF(OR(G$31&lt;SH,G$31&gt;HH),'Cenova nabidka Alternativni'!$G18*1/(1+G$31)*IF(NaPoVo=0,0,'Beh smlouvy'!F$8/NaPoVo)+IF(NaPoVo=0,0,'Cenova nabidka Alternativni'!$G18*1/(1+G$31)*'NASTAVENI OBJEDNATELE'!$H$19*'Beh smlouvy'!F$9/NaPoVo)+'Cenova nabidka Alternativni'!$H18*1/(1+G$31),'Cenova nabidka Alternativni'!$G18+IF(NaPoVo=0,0,'Cenova nabidka Alternativni'!$G18*'NASTAVENI OBJEDNATELE'!$H$19*'Beh smlouvy'!F$9/NaPoVo)+'Cenova nabidka Alternativni'!$H18))</f>
        <v>0</v>
      </c>
      <c r="H50" s="114">
        <f>'NABIDKA DOPRAVCE'!$K22*'Vypocty indexu'!I29*(IF(OR(H$31&lt;SH,H$31&gt;HH),'Cenova nabidka Alternativni'!$G18*1/(1+H$31)*IF(NaPoVo=0,0,'Beh smlouvy'!G$8/NaPoVo)+IF(NaPoVo=0,0,'Cenova nabidka Alternativni'!$G18*1/(1+H$31)*'NASTAVENI OBJEDNATELE'!$H$19*'Beh smlouvy'!G$9/NaPoVo)+'Cenova nabidka Alternativni'!$H18*1/(1+H$31),'Cenova nabidka Alternativni'!$G18+IF(NaPoVo=0,0,'Cenova nabidka Alternativni'!$G18*'NASTAVENI OBJEDNATELE'!$H$19*'Beh smlouvy'!G$9/NaPoVo)+'Cenova nabidka Alternativni'!$H18))</f>
        <v>0</v>
      </c>
      <c r="I50" s="114">
        <f>'NABIDKA DOPRAVCE'!$K22*'Vypocty indexu'!J29*(IF(OR(I$31&lt;SH,I$31&gt;HH),'Cenova nabidka Alternativni'!$G18*1/(1+I$31)*IF(NaPoVo=0,0,'Beh smlouvy'!H$8/NaPoVo)+IF(NaPoVo=0,0,'Cenova nabidka Alternativni'!$G18*1/(1+I$31)*'NASTAVENI OBJEDNATELE'!$H$19*'Beh smlouvy'!H$9/NaPoVo)+'Cenova nabidka Alternativni'!$H18*1/(1+I$31),'Cenova nabidka Alternativni'!$G18+IF(NaPoVo=0,0,'Cenova nabidka Alternativni'!$G18*'NASTAVENI OBJEDNATELE'!$H$19*'Beh smlouvy'!H$9/NaPoVo)+'Cenova nabidka Alternativni'!$H18))</f>
        <v>0</v>
      </c>
      <c r="J50" s="114">
        <f>'NABIDKA DOPRAVCE'!$K22*'Vypocty indexu'!K29*(IF(OR(J$31&lt;SH,J$31&gt;HH),'Cenova nabidka Alternativni'!$G18*1/(1+J$31)*IF(NaPoVo=0,0,'Beh smlouvy'!I$8/NaPoVo)+IF(NaPoVo=0,0,'Cenova nabidka Alternativni'!$G18*1/(1+J$31)*'NASTAVENI OBJEDNATELE'!$H$19*'Beh smlouvy'!I$9/NaPoVo)+'Cenova nabidka Alternativni'!$H18*1/(1+J$31),'Cenova nabidka Alternativni'!$G18+IF(NaPoVo=0,0,'Cenova nabidka Alternativni'!$G18*'NASTAVENI OBJEDNATELE'!$H$19*'Beh smlouvy'!I$9/NaPoVo)+'Cenova nabidka Alternativni'!$H18))</f>
        <v>0</v>
      </c>
      <c r="K50" s="114">
        <f>'NABIDKA DOPRAVCE'!$K22*'Vypocty indexu'!L29*(IF(OR(K$31&lt;SH,K$31&gt;HH),'Cenova nabidka Alternativni'!$G18*1/(1+K$31)*IF(NaPoVo=0,0,'Beh smlouvy'!J$8/NaPoVo)+IF(NaPoVo=0,0,'Cenova nabidka Alternativni'!$G18*1/(1+K$31)*'NASTAVENI OBJEDNATELE'!$H$19*'Beh smlouvy'!J$9/NaPoVo)+'Cenova nabidka Alternativni'!$H18*1/(1+K$31),'Cenova nabidka Alternativni'!$G18+IF(NaPoVo=0,0,'Cenova nabidka Alternativni'!$G18*'NASTAVENI OBJEDNATELE'!$H$19*'Beh smlouvy'!J$9/NaPoVo)+'Cenova nabidka Alternativni'!$H18))</f>
        <v>0</v>
      </c>
      <c r="L50" s="114">
        <f>'NABIDKA DOPRAVCE'!$K22*'Vypocty indexu'!M29*(IF(OR(L$31&lt;SH,L$31&gt;HH),'Cenova nabidka Alternativni'!$G18*1/(1+L$31)*IF(NaPoVo=0,0,'Beh smlouvy'!K$8/NaPoVo)+IF(NaPoVo=0,0,'Cenova nabidka Alternativni'!$G18*1/(1+L$31)*'NASTAVENI OBJEDNATELE'!$H$19*'Beh smlouvy'!K$9/NaPoVo)+'Cenova nabidka Alternativni'!$H18*1/(1+L$31),'Cenova nabidka Alternativni'!$G18+IF(NaPoVo=0,0,'Cenova nabidka Alternativni'!$G18*'NASTAVENI OBJEDNATELE'!$H$19*'Beh smlouvy'!K$9/NaPoVo)+'Cenova nabidka Alternativni'!$H18))</f>
        <v>0</v>
      </c>
      <c r="M50" s="114">
        <f>'NABIDKA DOPRAVCE'!$K22*'Vypocty indexu'!N29*(IF(OR(M$31&lt;SH,M$31&gt;HH),'Cenova nabidka Alternativni'!$G18*1/(1+M$31)*IF(NaPoVo=0,0,'Beh smlouvy'!L$8/NaPoVo)+IF(NaPoVo=0,0,'Cenova nabidka Alternativni'!$G18*1/(1+M$31)*'NASTAVENI OBJEDNATELE'!$H$19*'Beh smlouvy'!L$9/NaPoVo)+'Cenova nabidka Alternativni'!$H18*1/(1+M$31),'Cenova nabidka Alternativni'!$G18+IF(NaPoVo=0,0,'Cenova nabidka Alternativni'!$G18*'NASTAVENI OBJEDNATELE'!$H$19*'Beh smlouvy'!L$9/NaPoVo)+'Cenova nabidka Alternativni'!$H18))</f>
        <v>0</v>
      </c>
      <c r="N50" s="114">
        <f>'NABIDKA DOPRAVCE'!$K22*'Vypocty indexu'!O29*(IF(OR(N$31&lt;SH,N$31&gt;HH),'Cenova nabidka Alternativni'!$G18*1/(1+N$31)*IF(NaPoVo=0,0,'Beh smlouvy'!M$8/NaPoVo)+IF(NaPoVo=0,0,'Cenova nabidka Alternativni'!$G18*1/(1+N$31)*'NASTAVENI OBJEDNATELE'!$H$19*'Beh smlouvy'!M$9/NaPoVo)+'Cenova nabidka Alternativni'!$H18*1/(1+N$31),'Cenova nabidka Alternativni'!$G18+IF(NaPoVo=0,0,'Cenova nabidka Alternativni'!$G18*'NASTAVENI OBJEDNATELE'!$H$19*'Beh smlouvy'!M$9/NaPoVo)+'Cenova nabidka Alternativni'!$H18))</f>
        <v>0</v>
      </c>
    </row>
    <row r="51" spans="2:15" outlineLevel="1">
      <c r="B51" s="55">
        <v>18</v>
      </c>
      <c r="C51" s="46" t="s">
        <v>10</v>
      </c>
      <c r="D51" s="184"/>
      <c r="E51" s="114">
        <f>'NABIDKA DOPRAVCE'!$K23*'Vypocty indexu'!F30*(IF(OR(E$31&lt;SH,E$31&gt;HH),'Cenova nabidka Alternativni'!$G19*1/(1+E$31)*IF(NaPoVo=0,0,'Beh smlouvy'!D$8/NaPoVo)+IF(NaPoVo=0,0,'Cenova nabidka Alternativni'!$G19*1/(1+E$31)*'NASTAVENI OBJEDNATELE'!$H$19*'Beh smlouvy'!D$9/NaPoVo)+'Cenova nabidka Alternativni'!$H19*1/(1+E$31),'Cenova nabidka Alternativni'!$G19+IF(NaPoVo=0,0,'Cenova nabidka Alternativni'!$G19*'NASTAVENI OBJEDNATELE'!$H$19*'Beh smlouvy'!D$9/NaPoVo)+'Cenova nabidka Alternativni'!$H19))</f>
        <v>0</v>
      </c>
      <c r="F51" s="114">
        <f>'NABIDKA DOPRAVCE'!$K23*'Vypocty indexu'!G30*(IF(OR(F$31&lt;SH,F$31&gt;HH),'Cenova nabidka Alternativni'!$G19*1/(1+F$31)*IF(NaPoVo=0,0,'Beh smlouvy'!E$8/NaPoVo)+IF(NaPoVo=0,0,'Cenova nabidka Alternativni'!$G19*1/(1+F$31)*'NASTAVENI OBJEDNATELE'!$H$19*'Beh smlouvy'!E$9/NaPoVo)+'Cenova nabidka Alternativni'!$H19*1/(1+F$31),'Cenova nabidka Alternativni'!$G19+IF(NaPoVo=0,0,'Cenova nabidka Alternativni'!$G19*'NASTAVENI OBJEDNATELE'!$H$19*'Beh smlouvy'!E$9/NaPoVo)+'Cenova nabidka Alternativni'!$H19))</f>
        <v>0</v>
      </c>
      <c r="G51" s="114">
        <f>'NABIDKA DOPRAVCE'!$K23*'Vypocty indexu'!H30*(IF(OR(G$31&lt;SH,G$31&gt;HH),'Cenova nabidka Alternativni'!$G19*1/(1+G$31)*IF(NaPoVo=0,0,'Beh smlouvy'!F$8/NaPoVo)+IF(NaPoVo=0,0,'Cenova nabidka Alternativni'!$G19*1/(1+G$31)*'NASTAVENI OBJEDNATELE'!$H$19*'Beh smlouvy'!F$9/NaPoVo)+'Cenova nabidka Alternativni'!$H19*1/(1+G$31),'Cenova nabidka Alternativni'!$G19+IF(NaPoVo=0,0,'Cenova nabidka Alternativni'!$G19*'NASTAVENI OBJEDNATELE'!$H$19*'Beh smlouvy'!F$9/NaPoVo)+'Cenova nabidka Alternativni'!$H19))</f>
        <v>0</v>
      </c>
      <c r="H51" s="114">
        <f>'NABIDKA DOPRAVCE'!$K23*'Vypocty indexu'!I30*(IF(OR(H$31&lt;SH,H$31&gt;HH),'Cenova nabidka Alternativni'!$G19*1/(1+H$31)*IF(NaPoVo=0,0,'Beh smlouvy'!G$8/NaPoVo)+IF(NaPoVo=0,0,'Cenova nabidka Alternativni'!$G19*1/(1+H$31)*'NASTAVENI OBJEDNATELE'!$H$19*'Beh smlouvy'!G$9/NaPoVo)+'Cenova nabidka Alternativni'!$H19*1/(1+H$31),'Cenova nabidka Alternativni'!$G19+IF(NaPoVo=0,0,'Cenova nabidka Alternativni'!$G19*'NASTAVENI OBJEDNATELE'!$H$19*'Beh smlouvy'!G$9/NaPoVo)+'Cenova nabidka Alternativni'!$H19))</f>
        <v>0</v>
      </c>
      <c r="I51" s="114">
        <f>'NABIDKA DOPRAVCE'!$K23*'Vypocty indexu'!J30*(IF(OR(I$31&lt;SH,I$31&gt;HH),'Cenova nabidka Alternativni'!$G19*1/(1+I$31)*IF(NaPoVo=0,0,'Beh smlouvy'!H$8/NaPoVo)+IF(NaPoVo=0,0,'Cenova nabidka Alternativni'!$G19*1/(1+I$31)*'NASTAVENI OBJEDNATELE'!$H$19*'Beh smlouvy'!H$9/NaPoVo)+'Cenova nabidka Alternativni'!$H19*1/(1+I$31),'Cenova nabidka Alternativni'!$G19+IF(NaPoVo=0,0,'Cenova nabidka Alternativni'!$G19*'NASTAVENI OBJEDNATELE'!$H$19*'Beh smlouvy'!H$9/NaPoVo)+'Cenova nabidka Alternativni'!$H19))</f>
        <v>0</v>
      </c>
      <c r="J51" s="114">
        <f>'NABIDKA DOPRAVCE'!$K23*'Vypocty indexu'!K30*(IF(OR(J$31&lt;SH,J$31&gt;HH),'Cenova nabidka Alternativni'!$G19*1/(1+J$31)*IF(NaPoVo=0,0,'Beh smlouvy'!I$8/NaPoVo)+IF(NaPoVo=0,0,'Cenova nabidka Alternativni'!$G19*1/(1+J$31)*'NASTAVENI OBJEDNATELE'!$H$19*'Beh smlouvy'!I$9/NaPoVo)+'Cenova nabidka Alternativni'!$H19*1/(1+J$31),'Cenova nabidka Alternativni'!$G19+IF(NaPoVo=0,0,'Cenova nabidka Alternativni'!$G19*'NASTAVENI OBJEDNATELE'!$H$19*'Beh smlouvy'!I$9/NaPoVo)+'Cenova nabidka Alternativni'!$H19))</f>
        <v>0</v>
      </c>
      <c r="K51" s="114">
        <f>'NABIDKA DOPRAVCE'!$K23*'Vypocty indexu'!L30*(IF(OR(K$31&lt;SH,K$31&gt;HH),'Cenova nabidka Alternativni'!$G19*1/(1+K$31)*IF(NaPoVo=0,0,'Beh smlouvy'!J$8/NaPoVo)+IF(NaPoVo=0,0,'Cenova nabidka Alternativni'!$G19*1/(1+K$31)*'NASTAVENI OBJEDNATELE'!$H$19*'Beh smlouvy'!J$9/NaPoVo)+'Cenova nabidka Alternativni'!$H19*1/(1+K$31),'Cenova nabidka Alternativni'!$G19+IF(NaPoVo=0,0,'Cenova nabidka Alternativni'!$G19*'NASTAVENI OBJEDNATELE'!$H$19*'Beh smlouvy'!J$9/NaPoVo)+'Cenova nabidka Alternativni'!$H19))</f>
        <v>0</v>
      </c>
      <c r="L51" s="114">
        <f>'NABIDKA DOPRAVCE'!$K23*'Vypocty indexu'!M30*(IF(OR(L$31&lt;SH,L$31&gt;HH),'Cenova nabidka Alternativni'!$G19*1/(1+L$31)*IF(NaPoVo=0,0,'Beh smlouvy'!K$8/NaPoVo)+IF(NaPoVo=0,0,'Cenova nabidka Alternativni'!$G19*1/(1+L$31)*'NASTAVENI OBJEDNATELE'!$H$19*'Beh smlouvy'!K$9/NaPoVo)+'Cenova nabidka Alternativni'!$H19*1/(1+L$31),'Cenova nabidka Alternativni'!$G19+IF(NaPoVo=0,0,'Cenova nabidka Alternativni'!$G19*'NASTAVENI OBJEDNATELE'!$H$19*'Beh smlouvy'!K$9/NaPoVo)+'Cenova nabidka Alternativni'!$H19))</f>
        <v>0</v>
      </c>
      <c r="M51" s="114">
        <f>'NABIDKA DOPRAVCE'!$K23*'Vypocty indexu'!N30*(IF(OR(M$31&lt;SH,M$31&gt;HH),'Cenova nabidka Alternativni'!$G19*1/(1+M$31)*IF(NaPoVo=0,0,'Beh smlouvy'!L$8/NaPoVo)+IF(NaPoVo=0,0,'Cenova nabidka Alternativni'!$G19*1/(1+M$31)*'NASTAVENI OBJEDNATELE'!$H$19*'Beh smlouvy'!L$9/NaPoVo)+'Cenova nabidka Alternativni'!$H19*1/(1+M$31),'Cenova nabidka Alternativni'!$G19+IF(NaPoVo=0,0,'Cenova nabidka Alternativni'!$G19*'NASTAVENI OBJEDNATELE'!$H$19*'Beh smlouvy'!L$9/NaPoVo)+'Cenova nabidka Alternativni'!$H19))</f>
        <v>0</v>
      </c>
      <c r="N51" s="114">
        <f>'NABIDKA DOPRAVCE'!$K23*'Vypocty indexu'!O30*(IF(OR(N$31&lt;SH,N$31&gt;HH),'Cenova nabidka Alternativni'!$G19*1/(1+N$31)*IF(NaPoVo=0,0,'Beh smlouvy'!M$8/NaPoVo)+IF(NaPoVo=0,0,'Cenova nabidka Alternativni'!$G19*1/(1+N$31)*'NASTAVENI OBJEDNATELE'!$H$19*'Beh smlouvy'!M$9/NaPoVo)+'Cenova nabidka Alternativni'!$H19*1/(1+N$31),'Cenova nabidka Alternativni'!$G19+IF(NaPoVo=0,0,'Cenova nabidka Alternativni'!$G19*'NASTAVENI OBJEDNATELE'!$H$19*'Beh smlouvy'!M$9/NaPoVo)+'Cenova nabidka Alternativni'!$H19))</f>
        <v>0</v>
      </c>
    </row>
    <row r="52" spans="2:15" outlineLevel="1">
      <c r="B52" s="55">
        <v>19</v>
      </c>
      <c r="C52" s="46" t="s">
        <v>11</v>
      </c>
      <c r="D52" s="184"/>
      <c r="E52" s="114">
        <f>'NABIDKA DOPRAVCE'!$K24*'Vypocty indexu'!F31*(IF(OR(E$31&lt;SH,E$31&gt;HH),'Cenova nabidka Alternativni'!$G20*1/(1+E$31)*IF(NaPoVo=0,0,'Beh smlouvy'!D$8/NaPoVo)+IF(NaPoVo=0,0,'Cenova nabidka Alternativni'!$G20*1/(1+E$31)*'NASTAVENI OBJEDNATELE'!$H$19*'Beh smlouvy'!D$9/NaPoVo)+'Cenova nabidka Alternativni'!$H20*1/(1+E$31),'Cenova nabidka Alternativni'!$G20+IF(NaPoVo=0,0,'Cenova nabidka Alternativni'!$G20*'NASTAVENI OBJEDNATELE'!$H$19*'Beh smlouvy'!D$9/NaPoVo)+'Cenova nabidka Alternativni'!$H20))</f>
        <v>0</v>
      </c>
      <c r="F52" s="114">
        <f>'NABIDKA DOPRAVCE'!$K24*'Vypocty indexu'!G31*(IF(OR(F$31&lt;SH,F$31&gt;HH),'Cenova nabidka Alternativni'!$G20*1/(1+F$31)*IF(NaPoVo=0,0,'Beh smlouvy'!E$8/NaPoVo)+IF(NaPoVo=0,0,'Cenova nabidka Alternativni'!$G20*1/(1+F$31)*'NASTAVENI OBJEDNATELE'!$H$19*'Beh smlouvy'!E$9/NaPoVo)+'Cenova nabidka Alternativni'!$H20*1/(1+F$31),'Cenova nabidka Alternativni'!$G20+IF(NaPoVo=0,0,'Cenova nabidka Alternativni'!$G20*'NASTAVENI OBJEDNATELE'!$H$19*'Beh smlouvy'!E$9/NaPoVo)+'Cenova nabidka Alternativni'!$H20))</f>
        <v>0</v>
      </c>
      <c r="G52" s="114">
        <f>'NABIDKA DOPRAVCE'!$K24*'Vypocty indexu'!H31*(IF(OR(G$31&lt;SH,G$31&gt;HH),'Cenova nabidka Alternativni'!$G20*1/(1+G$31)*IF(NaPoVo=0,0,'Beh smlouvy'!F$8/NaPoVo)+IF(NaPoVo=0,0,'Cenova nabidka Alternativni'!$G20*1/(1+G$31)*'NASTAVENI OBJEDNATELE'!$H$19*'Beh smlouvy'!F$9/NaPoVo)+'Cenova nabidka Alternativni'!$H20*1/(1+G$31),'Cenova nabidka Alternativni'!$G20+IF(NaPoVo=0,0,'Cenova nabidka Alternativni'!$G20*'NASTAVENI OBJEDNATELE'!$H$19*'Beh smlouvy'!F$9/NaPoVo)+'Cenova nabidka Alternativni'!$H20))</f>
        <v>0</v>
      </c>
      <c r="H52" s="114">
        <f>'NABIDKA DOPRAVCE'!$K24*'Vypocty indexu'!I31*(IF(OR(H$31&lt;SH,H$31&gt;HH),'Cenova nabidka Alternativni'!$G20*1/(1+H$31)*IF(NaPoVo=0,0,'Beh smlouvy'!G$8/NaPoVo)+IF(NaPoVo=0,0,'Cenova nabidka Alternativni'!$G20*1/(1+H$31)*'NASTAVENI OBJEDNATELE'!$H$19*'Beh smlouvy'!G$9/NaPoVo)+'Cenova nabidka Alternativni'!$H20*1/(1+H$31),'Cenova nabidka Alternativni'!$G20+IF(NaPoVo=0,0,'Cenova nabidka Alternativni'!$G20*'NASTAVENI OBJEDNATELE'!$H$19*'Beh smlouvy'!G$9/NaPoVo)+'Cenova nabidka Alternativni'!$H20))</f>
        <v>0</v>
      </c>
      <c r="I52" s="114">
        <f>'NABIDKA DOPRAVCE'!$K24*'Vypocty indexu'!J31*(IF(OR(I$31&lt;SH,I$31&gt;HH),'Cenova nabidka Alternativni'!$G20*1/(1+I$31)*IF(NaPoVo=0,0,'Beh smlouvy'!H$8/NaPoVo)+IF(NaPoVo=0,0,'Cenova nabidka Alternativni'!$G20*1/(1+I$31)*'NASTAVENI OBJEDNATELE'!$H$19*'Beh smlouvy'!H$9/NaPoVo)+'Cenova nabidka Alternativni'!$H20*1/(1+I$31),'Cenova nabidka Alternativni'!$G20+IF(NaPoVo=0,0,'Cenova nabidka Alternativni'!$G20*'NASTAVENI OBJEDNATELE'!$H$19*'Beh smlouvy'!H$9/NaPoVo)+'Cenova nabidka Alternativni'!$H20))</f>
        <v>0</v>
      </c>
      <c r="J52" s="114">
        <f>'NABIDKA DOPRAVCE'!$K24*'Vypocty indexu'!K31*(IF(OR(J$31&lt;SH,J$31&gt;HH),'Cenova nabidka Alternativni'!$G20*1/(1+J$31)*IF(NaPoVo=0,0,'Beh smlouvy'!I$8/NaPoVo)+IF(NaPoVo=0,0,'Cenova nabidka Alternativni'!$G20*1/(1+J$31)*'NASTAVENI OBJEDNATELE'!$H$19*'Beh smlouvy'!I$9/NaPoVo)+'Cenova nabidka Alternativni'!$H20*1/(1+J$31),'Cenova nabidka Alternativni'!$G20+IF(NaPoVo=0,0,'Cenova nabidka Alternativni'!$G20*'NASTAVENI OBJEDNATELE'!$H$19*'Beh smlouvy'!I$9/NaPoVo)+'Cenova nabidka Alternativni'!$H20))</f>
        <v>0</v>
      </c>
      <c r="K52" s="114">
        <f>'NABIDKA DOPRAVCE'!$K24*'Vypocty indexu'!L31*(IF(OR(K$31&lt;SH,K$31&gt;HH),'Cenova nabidka Alternativni'!$G20*1/(1+K$31)*IF(NaPoVo=0,0,'Beh smlouvy'!J$8/NaPoVo)+IF(NaPoVo=0,0,'Cenova nabidka Alternativni'!$G20*1/(1+K$31)*'NASTAVENI OBJEDNATELE'!$H$19*'Beh smlouvy'!J$9/NaPoVo)+'Cenova nabidka Alternativni'!$H20*1/(1+K$31),'Cenova nabidka Alternativni'!$G20+IF(NaPoVo=0,0,'Cenova nabidka Alternativni'!$G20*'NASTAVENI OBJEDNATELE'!$H$19*'Beh smlouvy'!J$9/NaPoVo)+'Cenova nabidka Alternativni'!$H20))</f>
        <v>0</v>
      </c>
      <c r="L52" s="114">
        <f>'NABIDKA DOPRAVCE'!$K24*'Vypocty indexu'!M31*(IF(OR(L$31&lt;SH,L$31&gt;HH),'Cenova nabidka Alternativni'!$G20*1/(1+L$31)*IF(NaPoVo=0,0,'Beh smlouvy'!K$8/NaPoVo)+IF(NaPoVo=0,0,'Cenova nabidka Alternativni'!$G20*1/(1+L$31)*'NASTAVENI OBJEDNATELE'!$H$19*'Beh smlouvy'!K$9/NaPoVo)+'Cenova nabidka Alternativni'!$H20*1/(1+L$31),'Cenova nabidka Alternativni'!$G20+IF(NaPoVo=0,0,'Cenova nabidka Alternativni'!$G20*'NASTAVENI OBJEDNATELE'!$H$19*'Beh smlouvy'!K$9/NaPoVo)+'Cenova nabidka Alternativni'!$H20))</f>
        <v>0</v>
      </c>
      <c r="M52" s="114">
        <f>'NABIDKA DOPRAVCE'!$K24*'Vypocty indexu'!N31*(IF(OR(M$31&lt;SH,M$31&gt;HH),'Cenova nabidka Alternativni'!$G20*1/(1+M$31)*IF(NaPoVo=0,0,'Beh smlouvy'!L$8/NaPoVo)+IF(NaPoVo=0,0,'Cenova nabidka Alternativni'!$G20*1/(1+M$31)*'NASTAVENI OBJEDNATELE'!$H$19*'Beh smlouvy'!L$9/NaPoVo)+'Cenova nabidka Alternativni'!$H20*1/(1+M$31),'Cenova nabidka Alternativni'!$G20+IF(NaPoVo=0,0,'Cenova nabidka Alternativni'!$G20*'NASTAVENI OBJEDNATELE'!$H$19*'Beh smlouvy'!L$9/NaPoVo)+'Cenova nabidka Alternativni'!$H20))</f>
        <v>0</v>
      </c>
      <c r="N52" s="114">
        <f>'NABIDKA DOPRAVCE'!$K24*'Vypocty indexu'!O31*(IF(OR(N$31&lt;SH,N$31&gt;HH),'Cenova nabidka Alternativni'!$G20*1/(1+N$31)*IF(NaPoVo=0,0,'Beh smlouvy'!M$8/NaPoVo)+IF(NaPoVo=0,0,'Cenova nabidka Alternativni'!$G20*1/(1+N$31)*'NASTAVENI OBJEDNATELE'!$H$19*'Beh smlouvy'!M$9/NaPoVo)+'Cenova nabidka Alternativni'!$H20*1/(1+N$31),'Cenova nabidka Alternativni'!$G20+IF(NaPoVo=0,0,'Cenova nabidka Alternativni'!$G20*'NASTAVENI OBJEDNATELE'!$H$19*'Beh smlouvy'!M$9/NaPoVo)+'Cenova nabidka Alternativni'!$H20))</f>
        <v>0</v>
      </c>
    </row>
    <row r="53" spans="2:15" outlineLevel="1">
      <c r="B53" s="55">
        <v>20</v>
      </c>
      <c r="C53" s="46" t="s">
        <v>12</v>
      </c>
      <c r="D53" s="184"/>
      <c r="E53" s="114">
        <f>'NABIDKA DOPRAVCE'!$K25*'Vypocty indexu'!F32*(IF(OR(E$31&lt;SH,E$31&gt;HH),'Cenova nabidka Alternativni'!$G21*1/(1+E$31)*IF(NaPoVo=0,0,'Beh smlouvy'!D$8/NaPoVo)+IF(NaPoVo=0,0,'Cenova nabidka Alternativni'!$G21*1/(1+E$31)*'NASTAVENI OBJEDNATELE'!$H$19*'Beh smlouvy'!D$9/NaPoVo)+'Cenova nabidka Alternativni'!$H21*1/(1+E$31),'Cenova nabidka Alternativni'!$G21+IF(NaPoVo=0,0,'Cenova nabidka Alternativni'!$G21*'NASTAVENI OBJEDNATELE'!$H$19*'Beh smlouvy'!D$9/NaPoVo)+'Cenova nabidka Alternativni'!$H21))</f>
        <v>0</v>
      </c>
      <c r="F53" s="114">
        <f>'NABIDKA DOPRAVCE'!$K25*'Vypocty indexu'!G32*(IF(OR(F$31&lt;SH,F$31&gt;HH),'Cenova nabidka Alternativni'!$G21*1/(1+F$31)*IF(NaPoVo=0,0,'Beh smlouvy'!E$8/NaPoVo)+IF(NaPoVo=0,0,'Cenova nabidka Alternativni'!$G21*1/(1+F$31)*'NASTAVENI OBJEDNATELE'!$H$19*'Beh smlouvy'!E$9/NaPoVo)+'Cenova nabidka Alternativni'!$H21*1/(1+F$31),'Cenova nabidka Alternativni'!$G21+IF(NaPoVo=0,0,'Cenova nabidka Alternativni'!$G21*'NASTAVENI OBJEDNATELE'!$H$19*'Beh smlouvy'!E$9/NaPoVo)+'Cenova nabidka Alternativni'!$H21))</f>
        <v>0</v>
      </c>
      <c r="G53" s="114">
        <f>'NABIDKA DOPRAVCE'!$K25*'Vypocty indexu'!H32*(IF(OR(G$31&lt;SH,G$31&gt;HH),'Cenova nabidka Alternativni'!$G21*1/(1+G$31)*IF(NaPoVo=0,0,'Beh smlouvy'!F$8/NaPoVo)+IF(NaPoVo=0,0,'Cenova nabidka Alternativni'!$G21*1/(1+G$31)*'NASTAVENI OBJEDNATELE'!$H$19*'Beh smlouvy'!F$9/NaPoVo)+'Cenova nabidka Alternativni'!$H21*1/(1+G$31),'Cenova nabidka Alternativni'!$G21+IF(NaPoVo=0,0,'Cenova nabidka Alternativni'!$G21*'NASTAVENI OBJEDNATELE'!$H$19*'Beh smlouvy'!F$9/NaPoVo)+'Cenova nabidka Alternativni'!$H21))</f>
        <v>0</v>
      </c>
      <c r="H53" s="114">
        <f>'NABIDKA DOPRAVCE'!$K25*'Vypocty indexu'!I32*(IF(OR(H$31&lt;SH,H$31&gt;HH),'Cenova nabidka Alternativni'!$G21*1/(1+H$31)*IF(NaPoVo=0,0,'Beh smlouvy'!G$8/NaPoVo)+IF(NaPoVo=0,0,'Cenova nabidka Alternativni'!$G21*1/(1+H$31)*'NASTAVENI OBJEDNATELE'!$H$19*'Beh smlouvy'!G$9/NaPoVo)+'Cenova nabidka Alternativni'!$H21*1/(1+H$31),'Cenova nabidka Alternativni'!$G21+IF(NaPoVo=0,0,'Cenova nabidka Alternativni'!$G21*'NASTAVENI OBJEDNATELE'!$H$19*'Beh smlouvy'!G$9/NaPoVo)+'Cenova nabidka Alternativni'!$H21))</f>
        <v>0</v>
      </c>
      <c r="I53" s="114">
        <f>'NABIDKA DOPRAVCE'!$K25*'Vypocty indexu'!J32*(IF(OR(I$31&lt;SH,I$31&gt;HH),'Cenova nabidka Alternativni'!$G21*1/(1+I$31)*IF(NaPoVo=0,0,'Beh smlouvy'!H$8/NaPoVo)+IF(NaPoVo=0,0,'Cenova nabidka Alternativni'!$G21*1/(1+I$31)*'NASTAVENI OBJEDNATELE'!$H$19*'Beh smlouvy'!H$9/NaPoVo)+'Cenova nabidka Alternativni'!$H21*1/(1+I$31),'Cenova nabidka Alternativni'!$G21+IF(NaPoVo=0,0,'Cenova nabidka Alternativni'!$G21*'NASTAVENI OBJEDNATELE'!$H$19*'Beh smlouvy'!H$9/NaPoVo)+'Cenova nabidka Alternativni'!$H21))</f>
        <v>0</v>
      </c>
      <c r="J53" s="114">
        <f>'NABIDKA DOPRAVCE'!$K25*'Vypocty indexu'!K32*(IF(OR(J$31&lt;SH,J$31&gt;HH),'Cenova nabidka Alternativni'!$G21*1/(1+J$31)*IF(NaPoVo=0,0,'Beh smlouvy'!I$8/NaPoVo)+IF(NaPoVo=0,0,'Cenova nabidka Alternativni'!$G21*1/(1+J$31)*'NASTAVENI OBJEDNATELE'!$H$19*'Beh smlouvy'!I$9/NaPoVo)+'Cenova nabidka Alternativni'!$H21*1/(1+J$31),'Cenova nabidka Alternativni'!$G21+IF(NaPoVo=0,0,'Cenova nabidka Alternativni'!$G21*'NASTAVENI OBJEDNATELE'!$H$19*'Beh smlouvy'!I$9/NaPoVo)+'Cenova nabidka Alternativni'!$H21))</f>
        <v>0</v>
      </c>
      <c r="K53" s="114">
        <f>'NABIDKA DOPRAVCE'!$K25*'Vypocty indexu'!L32*(IF(OR(K$31&lt;SH,K$31&gt;HH),'Cenova nabidka Alternativni'!$G21*1/(1+K$31)*IF(NaPoVo=0,0,'Beh smlouvy'!J$8/NaPoVo)+IF(NaPoVo=0,0,'Cenova nabidka Alternativni'!$G21*1/(1+K$31)*'NASTAVENI OBJEDNATELE'!$H$19*'Beh smlouvy'!J$9/NaPoVo)+'Cenova nabidka Alternativni'!$H21*1/(1+K$31),'Cenova nabidka Alternativni'!$G21+IF(NaPoVo=0,0,'Cenova nabidka Alternativni'!$G21*'NASTAVENI OBJEDNATELE'!$H$19*'Beh smlouvy'!J$9/NaPoVo)+'Cenova nabidka Alternativni'!$H21))</f>
        <v>0</v>
      </c>
      <c r="L53" s="114">
        <f>'NABIDKA DOPRAVCE'!$K25*'Vypocty indexu'!M32*(IF(OR(L$31&lt;SH,L$31&gt;HH),'Cenova nabidka Alternativni'!$G21*1/(1+L$31)*IF(NaPoVo=0,0,'Beh smlouvy'!K$8/NaPoVo)+IF(NaPoVo=0,0,'Cenova nabidka Alternativni'!$G21*1/(1+L$31)*'NASTAVENI OBJEDNATELE'!$H$19*'Beh smlouvy'!K$9/NaPoVo)+'Cenova nabidka Alternativni'!$H21*1/(1+L$31),'Cenova nabidka Alternativni'!$G21+IF(NaPoVo=0,0,'Cenova nabidka Alternativni'!$G21*'NASTAVENI OBJEDNATELE'!$H$19*'Beh smlouvy'!K$9/NaPoVo)+'Cenova nabidka Alternativni'!$H21))</f>
        <v>0</v>
      </c>
      <c r="M53" s="114">
        <f>'NABIDKA DOPRAVCE'!$K25*'Vypocty indexu'!N32*(IF(OR(M$31&lt;SH,M$31&gt;HH),'Cenova nabidka Alternativni'!$G21*1/(1+M$31)*IF(NaPoVo=0,0,'Beh smlouvy'!L$8/NaPoVo)+IF(NaPoVo=0,0,'Cenova nabidka Alternativni'!$G21*1/(1+M$31)*'NASTAVENI OBJEDNATELE'!$H$19*'Beh smlouvy'!L$9/NaPoVo)+'Cenova nabidka Alternativni'!$H21*1/(1+M$31),'Cenova nabidka Alternativni'!$G21+IF(NaPoVo=0,0,'Cenova nabidka Alternativni'!$G21*'NASTAVENI OBJEDNATELE'!$H$19*'Beh smlouvy'!L$9/NaPoVo)+'Cenova nabidka Alternativni'!$H21))</f>
        <v>0</v>
      </c>
      <c r="N53" s="114">
        <f>'NABIDKA DOPRAVCE'!$K25*'Vypocty indexu'!O32*(IF(OR(N$31&lt;SH,N$31&gt;HH),'Cenova nabidka Alternativni'!$G21*1/(1+N$31)*IF(NaPoVo=0,0,'Beh smlouvy'!M$8/NaPoVo)+IF(NaPoVo=0,0,'Cenova nabidka Alternativni'!$G21*1/(1+N$31)*'NASTAVENI OBJEDNATELE'!$H$19*'Beh smlouvy'!M$9/NaPoVo)+'Cenova nabidka Alternativni'!$H21*1/(1+N$31),'Cenova nabidka Alternativni'!$G21+IF(NaPoVo=0,0,'Cenova nabidka Alternativni'!$G21*'NASTAVENI OBJEDNATELE'!$H$19*'Beh smlouvy'!M$9/NaPoVo)+'Cenova nabidka Alternativni'!$H21))</f>
        <v>0</v>
      </c>
    </row>
    <row r="54" spans="2:15" outlineLevel="1">
      <c r="B54" s="55">
        <v>21</v>
      </c>
      <c r="C54" s="46" t="s">
        <v>13</v>
      </c>
      <c r="D54" s="184"/>
      <c r="E54" s="114">
        <f>'NABIDKA DOPRAVCE'!$K26*'Vypocty indexu'!F33*(IF(OR(E$31&lt;SH,E$31&gt;HH),'Cenova nabidka Alternativni'!$G22*1/(1+E$31)*IF(NaPoVo=0,0,'Beh smlouvy'!D$8/NaPoVo)+IF(NaPoVo=0,0,'Cenova nabidka Alternativni'!$G22*1/(1+E$31)*'NASTAVENI OBJEDNATELE'!$H$19*'Beh smlouvy'!D$9/NaPoVo)+'Cenova nabidka Alternativni'!$H22*1/(1+E$31),'Cenova nabidka Alternativni'!$G22+IF(NaPoVo=0,0,'Cenova nabidka Alternativni'!$G22*'NASTAVENI OBJEDNATELE'!$H$19*'Beh smlouvy'!D$9/NaPoVo)+'Cenova nabidka Alternativni'!$H22))</f>
        <v>0</v>
      </c>
      <c r="F54" s="114">
        <f>'NABIDKA DOPRAVCE'!$K26*'Vypocty indexu'!G33*(IF(OR(F$31&lt;SH,F$31&gt;HH),'Cenova nabidka Alternativni'!$G22*1/(1+F$31)*IF(NaPoVo=0,0,'Beh smlouvy'!E$8/NaPoVo)+IF(NaPoVo=0,0,'Cenova nabidka Alternativni'!$G22*1/(1+F$31)*'NASTAVENI OBJEDNATELE'!$H$19*'Beh smlouvy'!E$9/NaPoVo)+'Cenova nabidka Alternativni'!$H22*1/(1+F$31),'Cenova nabidka Alternativni'!$G22+IF(NaPoVo=0,0,'Cenova nabidka Alternativni'!$G22*'NASTAVENI OBJEDNATELE'!$H$19*'Beh smlouvy'!E$9/NaPoVo)+'Cenova nabidka Alternativni'!$H22))</f>
        <v>0</v>
      </c>
      <c r="G54" s="114">
        <f>'NABIDKA DOPRAVCE'!$K26*'Vypocty indexu'!H33*(IF(OR(G$31&lt;SH,G$31&gt;HH),'Cenova nabidka Alternativni'!$G22*1/(1+G$31)*IF(NaPoVo=0,0,'Beh smlouvy'!F$8/NaPoVo)+IF(NaPoVo=0,0,'Cenova nabidka Alternativni'!$G22*1/(1+G$31)*'NASTAVENI OBJEDNATELE'!$H$19*'Beh smlouvy'!F$9/NaPoVo)+'Cenova nabidka Alternativni'!$H22*1/(1+G$31),'Cenova nabidka Alternativni'!$G22+IF(NaPoVo=0,0,'Cenova nabidka Alternativni'!$G22*'NASTAVENI OBJEDNATELE'!$H$19*'Beh smlouvy'!F$9/NaPoVo)+'Cenova nabidka Alternativni'!$H22))</f>
        <v>0</v>
      </c>
      <c r="H54" s="114">
        <f>'NABIDKA DOPRAVCE'!$K26*'Vypocty indexu'!I33*(IF(OR(H$31&lt;SH,H$31&gt;HH),'Cenova nabidka Alternativni'!$G22*1/(1+H$31)*IF(NaPoVo=0,0,'Beh smlouvy'!G$8/NaPoVo)+IF(NaPoVo=0,0,'Cenova nabidka Alternativni'!$G22*1/(1+H$31)*'NASTAVENI OBJEDNATELE'!$H$19*'Beh smlouvy'!G$9/NaPoVo)+'Cenova nabidka Alternativni'!$H22*1/(1+H$31),'Cenova nabidka Alternativni'!$G22+IF(NaPoVo=0,0,'Cenova nabidka Alternativni'!$G22*'NASTAVENI OBJEDNATELE'!$H$19*'Beh smlouvy'!G$9/NaPoVo)+'Cenova nabidka Alternativni'!$H22))</f>
        <v>0</v>
      </c>
      <c r="I54" s="114">
        <f>'NABIDKA DOPRAVCE'!$K26*'Vypocty indexu'!J33*(IF(OR(I$31&lt;SH,I$31&gt;HH),'Cenova nabidka Alternativni'!$G22*1/(1+I$31)*IF(NaPoVo=0,0,'Beh smlouvy'!H$8/NaPoVo)+IF(NaPoVo=0,0,'Cenova nabidka Alternativni'!$G22*1/(1+I$31)*'NASTAVENI OBJEDNATELE'!$H$19*'Beh smlouvy'!H$9/NaPoVo)+'Cenova nabidka Alternativni'!$H22*1/(1+I$31),'Cenova nabidka Alternativni'!$G22+IF(NaPoVo=0,0,'Cenova nabidka Alternativni'!$G22*'NASTAVENI OBJEDNATELE'!$H$19*'Beh smlouvy'!H$9/NaPoVo)+'Cenova nabidka Alternativni'!$H22))</f>
        <v>0</v>
      </c>
      <c r="J54" s="114">
        <f>'NABIDKA DOPRAVCE'!$K26*'Vypocty indexu'!K33*(IF(OR(J$31&lt;SH,J$31&gt;HH),'Cenova nabidka Alternativni'!$G22*1/(1+J$31)*IF(NaPoVo=0,0,'Beh smlouvy'!I$8/NaPoVo)+IF(NaPoVo=0,0,'Cenova nabidka Alternativni'!$G22*1/(1+J$31)*'NASTAVENI OBJEDNATELE'!$H$19*'Beh smlouvy'!I$9/NaPoVo)+'Cenova nabidka Alternativni'!$H22*1/(1+J$31),'Cenova nabidka Alternativni'!$G22+IF(NaPoVo=0,0,'Cenova nabidka Alternativni'!$G22*'NASTAVENI OBJEDNATELE'!$H$19*'Beh smlouvy'!I$9/NaPoVo)+'Cenova nabidka Alternativni'!$H22))</f>
        <v>0</v>
      </c>
      <c r="K54" s="114">
        <f>'NABIDKA DOPRAVCE'!$K26*'Vypocty indexu'!L33*(IF(OR(K$31&lt;SH,K$31&gt;HH),'Cenova nabidka Alternativni'!$G22*1/(1+K$31)*IF(NaPoVo=0,0,'Beh smlouvy'!J$8/NaPoVo)+IF(NaPoVo=0,0,'Cenova nabidka Alternativni'!$G22*1/(1+K$31)*'NASTAVENI OBJEDNATELE'!$H$19*'Beh smlouvy'!J$9/NaPoVo)+'Cenova nabidka Alternativni'!$H22*1/(1+K$31),'Cenova nabidka Alternativni'!$G22+IF(NaPoVo=0,0,'Cenova nabidka Alternativni'!$G22*'NASTAVENI OBJEDNATELE'!$H$19*'Beh smlouvy'!J$9/NaPoVo)+'Cenova nabidka Alternativni'!$H22))</f>
        <v>0</v>
      </c>
      <c r="L54" s="114">
        <f>'NABIDKA DOPRAVCE'!$K26*'Vypocty indexu'!M33*(IF(OR(L$31&lt;SH,L$31&gt;HH),'Cenova nabidka Alternativni'!$G22*1/(1+L$31)*IF(NaPoVo=0,0,'Beh smlouvy'!K$8/NaPoVo)+IF(NaPoVo=0,0,'Cenova nabidka Alternativni'!$G22*1/(1+L$31)*'NASTAVENI OBJEDNATELE'!$H$19*'Beh smlouvy'!K$9/NaPoVo)+'Cenova nabidka Alternativni'!$H22*1/(1+L$31),'Cenova nabidka Alternativni'!$G22+IF(NaPoVo=0,0,'Cenova nabidka Alternativni'!$G22*'NASTAVENI OBJEDNATELE'!$H$19*'Beh smlouvy'!K$9/NaPoVo)+'Cenova nabidka Alternativni'!$H22))</f>
        <v>0</v>
      </c>
      <c r="M54" s="114">
        <f>'NABIDKA DOPRAVCE'!$K26*'Vypocty indexu'!N33*(IF(OR(M$31&lt;SH,M$31&gt;HH),'Cenova nabidka Alternativni'!$G22*1/(1+M$31)*IF(NaPoVo=0,0,'Beh smlouvy'!L$8/NaPoVo)+IF(NaPoVo=0,0,'Cenova nabidka Alternativni'!$G22*1/(1+M$31)*'NASTAVENI OBJEDNATELE'!$H$19*'Beh smlouvy'!L$9/NaPoVo)+'Cenova nabidka Alternativni'!$H22*1/(1+M$31),'Cenova nabidka Alternativni'!$G22+IF(NaPoVo=0,0,'Cenova nabidka Alternativni'!$G22*'NASTAVENI OBJEDNATELE'!$H$19*'Beh smlouvy'!L$9/NaPoVo)+'Cenova nabidka Alternativni'!$H22))</f>
        <v>0</v>
      </c>
      <c r="N54" s="114">
        <f>'NABIDKA DOPRAVCE'!$K26*'Vypocty indexu'!O33*(IF(OR(N$31&lt;SH,N$31&gt;HH),'Cenova nabidka Alternativni'!$G22*1/(1+N$31)*IF(NaPoVo=0,0,'Beh smlouvy'!M$8/NaPoVo)+IF(NaPoVo=0,0,'Cenova nabidka Alternativni'!$G22*1/(1+N$31)*'NASTAVENI OBJEDNATELE'!$H$19*'Beh smlouvy'!M$9/NaPoVo)+'Cenova nabidka Alternativni'!$H22*1/(1+N$31),'Cenova nabidka Alternativni'!$G22+IF(NaPoVo=0,0,'Cenova nabidka Alternativni'!$G22*'NASTAVENI OBJEDNATELE'!$H$19*'Beh smlouvy'!M$9/NaPoVo)+'Cenova nabidka Alternativni'!$H22))</f>
        <v>0</v>
      </c>
    </row>
    <row r="55" spans="2:15" outlineLevel="1">
      <c r="B55" s="55">
        <v>22</v>
      </c>
      <c r="C55" s="46" t="s">
        <v>14</v>
      </c>
      <c r="D55" s="184"/>
      <c r="E55" s="114">
        <f>'NABIDKA DOPRAVCE'!$K27*'Vypocty indexu'!F34*(IF(OR(E$31&lt;SH,E$31&gt;HH),'Cenova nabidka Alternativni'!$G23*1/(1+E$31)*IF(NaPoVo=0,0,'Beh smlouvy'!D$8/NaPoVo)+IF(NaPoVo=0,0,'Cenova nabidka Alternativni'!$G23*1/(1+E$31)*'NASTAVENI OBJEDNATELE'!$H$19*'Beh smlouvy'!D$9/NaPoVo)+'Cenova nabidka Alternativni'!$H23*1/(1+E$31),'Cenova nabidka Alternativni'!$G23+IF(NaPoVo=0,0,'Cenova nabidka Alternativni'!$G23*'NASTAVENI OBJEDNATELE'!$H$19*'Beh smlouvy'!D$9/NaPoVo)+'Cenova nabidka Alternativni'!$H23))</f>
        <v>0</v>
      </c>
      <c r="F55" s="114">
        <f>'NABIDKA DOPRAVCE'!$K27*'Vypocty indexu'!G34*(IF(OR(F$31&lt;SH,F$31&gt;HH),'Cenova nabidka Alternativni'!$G23*1/(1+F$31)*IF(NaPoVo=0,0,'Beh smlouvy'!E$8/NaPoVo)+IF(NaPoVo=0,0,'Cenova nabidka Alternativni'!$G23*1/(1+F$31)*'NASTAVENI OBJEDNATELE'!$H$19*'Beh smlouvy'!E$9/NaPoVo)+'Cenova nabidka Alternativni'!$H23*1/(1+F$31),'Cenova nabidka Alternativni'!$G23+IF(NaPoVo=0,0,'Cenova nabidka Alternativni'!$G23*'NASTAVENI OBJEDNATELE'!$H$19*'Beh smlouvy'!E$9/NaPoVo)+'Cenova nabidka Alternativni'!$H23))</f>
        <v>0</v>
      </c>
      <c r="G55" s="114">
        <f>'NABIDKA DOPRAVCE'!$K27*'Vypocty indexu'!H34*(IF(OR(G$31&lt;SH,G$31&gt;HH),'Cenova nabidka Alternativni'!$G23*1/(1+G$31)*IF(NaPoVo=0,0,'Beh smlouvy'!F$8/NaPoVo)+IF(NaPoVo=0,0,'Cenova nabidka Alternativni'!$G23*1/(1+G$31)*'NASTAVENI OBJEDNATELE'!$H$19*'Beh smlouvy'!F$9/NaPoVo)+'Cenova nabidka Alternativni'!$H23*1/(1+G$31),'Cenova nabidka Alternativni'!$G23+IF(NaPoVo=0,0,'Cenova nabidka Alternativni'!$G23*'NASTAVENI OBJEDNATELE'!$H$19*'Beh smlouvy'!F$9/NaPoVo)+'Cenova nabidka Alternativni'!$H23))</f>
        <v>0</v>
      </c>
      <c r="H55" s="114">
        <f>'NABIDKA DOPRAVCE'!$K27*'Vypocty indexu'!I34*(IF(OR(H$31&lt;SH,H$31&gt;HH),'Cenova nabidka Alternativni'!$G23*1/(1+H$31)*IF(NaPoVo=0,0,'Beh smlouvy'!G$8/NaPoVo)+IF(NaPoVo=0,0,'Cenova nabidka Alternativni'!$G23*1/(1+H$31)*'NASTAVENI OBJEDNATELE'!$H$19*'Beh smlouvy'!G$9/NaPoVo)+'Cenova nabidka Alternativni'!$H23*1/(1+H$31),'Cenova nabidka Alternativni'!$G23+IF(NaPoVo=0,0,'Cenova nabidka Alternativni'!$G23*'NASTAVENI OBJEDNATELE'!$H$19*'Beh smlouvy'!G$9/NaPoVo)+'Cenova nabidka Alternativni'!$H23))</f>
        <v>0</v>
      </c>
      <c r="I55" s="114">
        <f>'NABIDKA DOPRAVCE'!$K27*'Vypocty indexu'!J34*(IF(OR(I$31&lt;SH,I$31&gt;HH),'Cenova nabidka Alternativni'!$G23*1/(1+I$31)*IF(NaPoVo=0,0,'Beh smlouvy'!H$8/NaPoVo)+IF(NaPoVo=0,0,'Cenova nabidka Alternativni'!$G23*1/(1+I$31)*'NASTAVENI OBJEDNATELE'!$H$19*'Beh smlouvy'!H$9/NaPoVo)+'Cenova nabidka Alternativni'!$H23*1/(1+I$31),'Cenova nabidka Alternativni'!$G23+IF(NaPoVo=0,0,'Cenova nabidka Alternativni'!$G23*'NASTAVENI OBJEDNATELE'!$H$19*'Beh smlouvy'!H$9/NaPoVo)+'Cenova nabidka Alternativni'!$H23))</f>
        <v>0</v>
      </c>
      <c r="J55" s="114">
        <f>'NABIDKA DOPRAVCE'!$K27*'Vypocty indexu'!K34*(IF(OR(J$31&lt;SH,J$31&gt;HH),'Cenova nabidka Alternativni'!$G23*1/(1+J$31)*IF(NaPoVo=0,0,'Beh smlouvy'!I$8/NaPoVo)+IF(NaPoVo=0,0,'Cenova nabidka Alternativni'!$G23*1/(1+J$31)*'NASTAVENI OBJEDNATELE'!$H$19*'Beh smlouvy'!I$9/NaPoVo)+'Cenova nabidka Alternativni'!$H23*1/(1+J$31),'Cenova nabidka Alternativni'!$G23+IF(NaPoVo=0,0,'Cenova nabidka Alternativni'!$G23*'NASTAVENI OBJEDNATELE'!$H$19*'Beh smlouvy'!I$9/NaPoVo)+'Cenova nabidka Alternativni'!$H23))</f>
        <v>0</v>
      </c>
      <c r="K55" s="114">
        <f>'NABIDKA DOPRAVCE'!$K27*'Vypocty indexu'!L34*(IF(OR(K$31&lt;SH,K$31&gt;HH),'Cenova nabidka Alternativni'!$G23*1/(1+K$31)*IF(NaPoVo=0,0,'Beh smlouvy'!J$8/NaPoVo)+IF(NaPoVo=0,0,'Cenova nabidka Alternativni'!$G23*1/(1+K$31)*'NASTAVENI OBJEDNATELE'!$H$19*'Beh smlouvy'!J$9/NaPoVo)+'Cenova nabidka Alternativni'!$H23*1/(1+K$31),'Cenova nabidka Alternativni'!$G23+IF(NaPoVo=0,0,'Cenova nabidka Alternativni'!$G23*'NASTAVENI OBJEDNATELE'!$H$19*'Beh smlouvy'!J$9/NaPoVo)+'Cenova nabidka Alternativni'!$H23))</f>
        <v>0</v>
      </c>
      <c r="L55" s="114">
        <f>'NABIDKA DOPRAVCE'!$K27*'Vypocty indexu'!M34*(IF(OR(L$31&lt;SH,L$31&gt;HH),'Cenova nabidka Alternativni'!$G23*1/(1+L$31)*IF(NaPoVo=0,0,'Beh smlouvy'!K$8/NaPoVo)+IF(NaPoVo=0,0,'Cenova nabidka Alternativni'!$G23*1/(1+L$31)*'NASTAVENI OBJEDNATELE'!$H$19*'Beh smlouvy'!K$9/NaPoVo)+'Cenova nabidka Alternativni'!$H23*1/(1+L$31),'Cenova nabidka Alternativni'!$G23+IF(NaPoVo=0,0,'Cenova nabidka Alternativni'!$G23*'NASTAVENI OBJEDNATELE'!$H$19*'Beh smlouvy'!K$9/NaPoVo)+'Cenova nabidka Alternativni'!$H23))</f>
        <v>0</v>
      </c>
      <c r="M55" s="114">
        <f>'NABIDKA DOPRAVCE'!$K27*'Vypocty indexu'!N34*(IF(OR(M$31&lt;SH,M$31&gt;HH),'Cenova nabidka Alternativni'!$G23*1/(1+M$31)*IF(NaPoVo=0,0,'Beh smlouvy'!L$8/NaPoVo)+IF(NaPoVo=0,0,'Cenova nabidka Alternativni'!$G23*1/(1+M$31)*'NASTAVENI OBJEDNATELE'!$H$19*'Beh smlouvy'!L$9/NaPoVo)+'Cenova nabidka Alternativni'!$H23*1/(1+M$31),'Cenova nabidka Alternativni'!$G23+IF(NaPoVo=0,0,'Cenova nabidka Alternativni'!$G23*'NASTAVENI OBJEDNATELE'!$H$19*'Beh smlouvy'!L$9/NaPoVo)+'Cenova nabidka Alternativni'!$H23))</f>
        <v>0</v>
      </c>
      <c r="N55" s="114">
        <f>'NABIDKA DOPRAVCE'!$K27*'Vypocty indexu'!O34*(IF(OR(N$31&lt;SH,N$31&gt;HH),'Cenova nabidka Alternativni'!$G23*1/(1+N$31)*IF(NaPoVo=0,0,'Beh smlouvy'!M$8/NaPoVo)+IF(NaPoVo=0,0,'Cenova nabidka Alternativni'!$G23*1/(1+N$31)*'NASTAVENI OBJEDNATELE'!$H$19*'Beh smlouvy'!M$9/NaPoVo)+'Cenova nabidka Alternativni'!$H23*1/(1+N$31),'Cenova nabidka Alternativni'!$G23+IF(NaPoVo=0,0,'Cenova nabidka Alternativni'!$G23*'NASTAVENI OBJEDNATELE'!$H$19*'Beh smlouvy'!M$9/NaPoVo)+'Cenova nabidka Alternativni'!$H23))</f>
        <v>0</v>
      </c>
    </row>
    <row r="56" spans="2:15" outlineLevel="1">
      <c r="B56" s="55">
        <v>23</v>
      </c>
      <c r="C56" s="46" t="s">
        <v>15</v>
      </c>
      <c r="D56" s="184"/>
      <c r="E56" s="114">
        <f>'NABIDKA DOPRAVCE'!$K28*'Vypocty indexu'!F35*(IF(OR(E$31&lt;SH,E$31&gt;HH),'Cenova nabidka Alternativni'!$G24*1/(1+E$31)*IF(NaPoVo=0,0,'Beh smlouvy'!D$8/NaPoVo)+IF(NaPoVo=0,0,'Cenova nabidka Alternativni'!$G24*1/(1+E$31)*'NASTAVENI OBJEDNATELE'!$H$19*'Beh smlouvy'!D$9/NaPoVo)+'Cenova nabidka Alternativni'!$H24*1/(1+E$31),'Cenova nabidka Alternativni'!$G24+IF(NaPoVo=0,0,'Cenova nabidka Alternativni'!$G24*'NASTAVENI OBJEDNATELE'!$H$19*'Beh smlouvy'!D$9/NaPoVo)+'Cenova nabidka Alternativni'!$H24))</f>
        <v>0</v>
      </c>
      <c r="F56" s="114">
        <f>'NABIDKA DOPRAVCE'!$K28*'Vypocty indexu'!G35*(IF(OR(F$31&lt;SH,F$31&gt;HH),'Cenova nabidka Alternativni'!$G24*1/(1+F$31)*IF(NaPoVo=0,0,'Beh smlouvy'!E$8/NaPoVo)+IF(NaPoVo=0,0,'Cenova nabidka Alternativni'!$G24*1/(1+F$31)*'NASTAVENI OBJEDNATELE'!$H$19*'Beh smlouvy'!E$9/NaPoVo)+'Cenova nabidka Alternativni'!$H24*1/(1+F$31),'Cenova nabidka Alternativni'!$G24+IF(NaPoVo=0,0,'Cenova nabidka Alternativni'!$G24*'NASTAVENI OBJEDNATELE'!$H$19*'Beh smlouvy'!E$9/NaPoVo)+'Cenova nabidka Alternativni'!$H24))</f>
        <v>0</v>
      </c>
      <c r="G56" s="114">
        <f>'NABIDKA DOPRAVCE'!$K28*'Vypocty indexu'!H35*(IF(OR(G$31&lt;SH,G$31&gt;HH),'Cenova nabidka Alternativni'!$G24*1/(1+G$31)*IF(NaPoVo=0,0,'Beh smlouvy'!F$8/NaPoVo)+IF(NaPoVo=0,0,'Cenova nabidka Alternativni'!$G24*1/(1+G$31)*'NASTAVENI OBJEDNATELE'!$H$19*'Beh smlouvy'!F$9/NaPoVo)+'Cenova nabidka Alternativni'!$H24*1/(1+G$31),'Cenova nabidka Alternativni'!$G24+IF(NaPoVo=0,0,'Cenova nabidka Alternativni'!$G24*'NASTAVENI OBJEDNATELE'!$H$19*'Beh smlouvy'!F$9/NaPoVo)+'Cenova nabidka Alternativni'!$H24))</f>
        <v>0</v>
      </c>
      <c r="H56" s="114">
        <f>'NABIDKA DOPRAVCE'!$K28*'Vypocty indexu'!I35*(IF(OR(H$31&lt;SH,H$31&gt;HH),'Cenova nabidka Alternativni'!$G24*1/(1+H$31)*IF(NaPoVo=0,0,'Beh smlouvy'!G$8/NaPoVo)+IF(NaPoVo=0,0,'Cenova nabidka Alternativni'!$G24*1/(1+H$31)*'NASTAVENI OBJEDNATELE'!$H$19*'Beh smlouvy'!G$9/NaPoVo)+'Cenova nabidka Alternativni'!$H24*1/(1+H$31),'Cenova nabidka Alternativni'!$G24+IF(NaPoVo=0,0,'Cenova nabidka Alternativni'!$G24*'NASTAVENI OBJEDNATELE'!$H$19*'Beh smlouvy'!G$9/NaPoVo)+'Cenova nabidka Alternativni'!$H24))</f>
        <v>0</v>
      </c>
      <c r="I56" s="114">
        <f>'NABIDKA DOPRAVCE'!$K28*'Vypocty indexu'!J35*(IF(OR(I$31&lt;SH,I$31&gt;HH),'Cenova nabidka Alternativni'!$G24*1/(1+I$31)*IF(NaPoVo=0,0,'Beh smlouvy'!H$8/NaPoVo)+IF(NaPoVo=0,0,'Cenova nabidka Alternativni'!$G24*1/(1+I$31)*'NASTAVENI OBJEDNATELE'!$H$19*'Beh smlouvy'!H$9/NaPoVo)+'Cenova nabidka Alternativni'!$H24*1/(1+I$31),'Cenova nabidka Alternativni'!$G24+IF(NaPoVo=0,0,'Cenova nabidka Alternativni'!$G24*'NASTAVENI OBJEDNATELE'!$H$19*'Beh smlouvy'!H$9/NaPoVo)+'Cenova nabidka Alternativni'!$H24))</f>
        <v>0</v>
      </c>
      <c r="J56" s="114">
        <f>'NABIDKA DOPRAVCE'!$K28*'Vypocty indexu'!K35*(IF(OR(J$31&lt;SH,J$31&gt;HH),'Cenova nabidka Alternativni'!$G24*1/(1+J$31)*IF(NaPoVo=0,0,'Beh smlouvy'!I$8/NaPoVo)+IF(NaPoVo=0,0,'Cenova nabidka Alternativni'!$G24*1/(1+J$31)*'NASTAVENI OBJEDNATELE'!$H$19*'Beh smlouvy'!I$9/NaPoVo)+'Cenova nabidka Alternativni'!$H24*1/(1+J$31),'Cenova nabidka Alternativni'!$G24+IF(NaPoVo=0,0,'Cenova nabidka Alternativni'!$G24*'NASTAVENI OBJEDNATELE'!$H$19*'Beh smlouvy'!I$9/NaPoVo)+'Cenova nabidka Alternativni'!$H24))</f>
        <v>0</v>
      </c>
      <c r="K56" s="114">
        <f>'NABIDKA DOPRAVCE'!$K28*'Vypocty indexu'!L35*(IF(OR(K$31&lt;SH,K$31&gt;HH),'Cenova nabidka Alternativni'!$G24*1/(1+K$31)*IF(NaPoVo=0,0,'Beh smlouvy'!J$8/NaPoVo)+IF(NaPoVo=0,0,'Cenova nabidka Alternativni'!$G24*1/(1+K$31)*'NASTAVENI OBJEDNATELE'!$H$19*'Beh smlouvy'!J$9/NaPoVo)+'Cenova nabidka Alternativni'!$H24*1/(1+K$31),'Cenova nabidka Alternativni'!$G24+IF(NaPoVo=0,0,'Cenova nabidka Alternativni'!$G24*'NASTAVENI OBJEDNATELE'!$H$19*'Beh smlouvy'!J$9/NaPoVo)+'Cenova nabidka Alternativni'!$H24))</f>
        <v>0</v>
      </c>
      <c r="L56" s="114">
        <f>'NABIDKA DOPRAVCE'!$K28*'Vypocty indexu'!M35*(IF(OR(L$31&lt;SH,L$31&gt;HH),'Cenova nabidka Alternativni'!$G24*1/(1+L$31)*IF(NaPoVo=0,0,'Beh smlouvy'!K$8/NaPoVo)+IF(NaPoVo=0,0,'Cenova nabidka Alternativni'!$G24*1/(1+L$31)*'NASTAVENI OBJEDNATELE'!$H$19*'Beh smlouvy'!K$9/NaPoVo)+'Cenova nabidka Alternativni'!$H24*1/(1+L$31),'Cenova nabidka Alternativni'!$G24+IF(NaPoVo=0,0,'Cenova nabidka Alternativni'!$G24*'NASTAVENI OBJEDNATELE'!$H$19*'Beh smlouvy'!K$9/NaPoVo)+'Cenova nabidka Alternativni'!$H24))</f>
        <v>0</v>
      </c>
      <c r="M56" s="114">
        <f>'NABIDKA DOPRAVCE'!$K28*'Vypocty indexu'!N35*(IF(OR(M$31&lt;SH,M$31&gt;HH),'Cenova nabidka Alternativni'!$G24*1/(1+M$31)*IF(NaPoVo=0,0,'Beh smlouvy'!L$8/NaPoVo)+IF(NaPoVo=0,0,'Cenova nabidka Alternativni'!$G24*1/(1+M$31)*'NASTAVENI OBJEDNATELE'!$H$19*'Beh smlouvy'!L$9/NaPoVo)+'Cenova nabidka Alternativni'!$H24*1/(1+M$31),'Cenova nabidka Alternativni'!$G24+IF(NaPoVo=0,0,'Cenova nabidka Alternativni'!$G24*'NASTAVENI OBJEDNATELE'!$H$19*'Beh smlouvy'!L$9/NaPoVo)+'Cenova nabidka Alternativni'!$H24))</f>
        <v>0</v>
      </c>
      <c r="N56" s="114">
        <f>'NABIDKA DOPRAVCE'!$K28*'Vypocty indexu'!O35*(IF(OR(N$31&lt;SH,N$31&gt;HH),'Cenova nabidka Alternativni'!$G24*1/(1+N$31)*IF(NaPoVo=0,0,'Beh smlouvy'!M$8/NaPoVo)+IF(NaPoVo=0,0,'Cenova nabidka Alternativni'!$G24*1/(1+N$31)*'NASTAVENI OBJEDNATELE'!$H$19*'Beh smlouvy'!M$9/NaPoVo)+'Cenova nabidka Alternativni'!$H24*1/(1+N$31),'Cenova nabidka Alternativni'!$G24+IF(NaPoVo=0,0,'Cenova nabidka Alternativni'!$G24*'NASTAVENI OBJEDNATELE'!$H$19*'Beh smlouvy'!M$9/NaPoVo)+'Cenova nabidka Alternativni'!$H24))</f>
        <v>0</v>
      </c>
    </row>
    <row r="57" spans="2:15" outlineLevel="1">
      <c r="B57" s="55">
        <v>24</v>
      </c>
      <c r="C57" s="46" t="s">
        <v>16</v>
      </c>
      <c r="D57" s="184"/>
      <c r="E57" s="114">
        <f>'NABIDKA DOPRAVCE'!$K29*'Vypocty indexu'!F36*(IF(OR(E$31&lt;SH,E$31&gt;HH),'Cenova nabidka Alternativni'!$G25*1/(1+E$31)*IF(NaPoVo=0,0,'Beh smlouvy'!D$8/NaPoVo)+IF(NaPoVo=0,0,'Cenova nabidka Alternativni'!$G25*1/(1+E$31)*'NASTAVENI OBJEDNATELE'!$H$19*'Beh smlouvy'!D$9/NaPoVo)+'Cenova nabidka Alternativni'!$H25*1/(1+E$31),'Cenova nabidka Alternativni'!$G25+IF(NaPoVo=0,0,'Cenova nabidka Alternativni'!$G25*'NASTAVENI OBJEDNATELE'!$H$19*'Beh smlouvy'!D$9/NaPoVo)+'Cenova nabidka Alternativni'!$H25))</f>
        <v>0</v>
      </c>
      <c r="F57" s="114">
        <f>'NABIDKA DOPRAVCE'!$K29*'Vypocty indexu'!G36*(IF(OR(F$31&lt;SH,F$31&gt;HH),'Cenova nabidka Alternativni'!$G25*1/(1+F$31)*IF(NaPoVo=0,0,'Beh smlouvy'!E$8/NaPoVo)+IF(NaPoVo=0,0,'Cenova nabidka Alternativni'!$G25*1/(1+F$31)*'NASTAVENI OBJEDNATELE'!$H$19*'Beh smlouvy'!E$9/NaPoVo)+'Cenova nabidka Alternativni'!$H25*1/(1+F$31),'Cenova nabidka Alternativni'!$G25+IF(NaPoVo=0,0,'Cenova nabidka Alternativni'!$G25*'NASTAVENI OBJEDNATELE'!$H$19*'Beh smlouvy'!E$9/NaPoVo)+'Cenova nabidka Alternativni'!$H25))</f>
        <v>0</v>
      </c>
      <c r="G57" s="114">
        <f>'NABIDKA DOPRAVCE'!$K29*'Vypocty indexu'!H36*(IF(OR(G$31&lt;SH,G$31&gt;HH),'Cenova nabidka Alternativni'!$G25*1/(1+G$31)*IF(NaPoVo=0,0,'Beh smlouvy'!F$8/NaPoVo)+IF(NaPoVo=0,0,'Cenova nabidka Alternativni'!$G25*1/(1+G$31)*'NASTAVENI OBJEDNATELE'!$H$19*'Beh smlouvy'!F$9/NaPoVo)+'Cenova nabidka Alternativni'!$H25*1/(1+G$31),'Cenova nabidka Alternativni'!$G25+IF(NaPoVo=0,0,'Cenova nabidka Alternativni'!$G25*'NASTAVENI OBJEDNATELE'!$H$19*'Beh smlouvy'!F$9/NaPoVo)+'Cenova nabidka Alternativni'!$H25))</f>
        <v>0</v>
      </c>
      <c r="H57" s="114">
        <f>'NABIDKA DOPRAVCE'!$K29*'Vypocty indexu'!I36*(IF(OR(H$31&lt;SH,H$31&gt;HH),'Cenova nabidka Alternativni'!$G25*1/(1+H$31)*IF(NaPoVo=0,0,'Beh smlouvy'!G$8/NaPoVo)+IF(NaPoVo=0,0,'Cenova nabidka Alternativni'!$G25*1/(1+H$31)*'NASTAVENI OBJEDNATELE'!$H$19*'Beh smlouvy'!G$9/NaPoVo)+'Cenova nabidka Alternativni'!$H25*1/(1+H$31),'Cenova nabidka Alternativni'!$G25+IF(NaPoVo=0,0,'Cenova nabidka Alternativni'!$G25*'NASTAVENI OBJEDNATELE'!$H$19*'Beh smlouvy'!G$9/NaPoVo)+'Cenova nabidka Alternativni'!$H25))</f>
        <v>0</v>
      </c>
      <c r="I57" s="114">
        <f>'NABIDKA DOPRAVCE'!$K29*'Vypocty indexu'!J36*(IF(OR(I$31&lt;SH,I$31&gt;HH),'Cenova nabidka Alternativni'!$G25*1/(1+I$31)*IF(NaPoVo=0,0,'Beh smlouvy'!H$8/NaPoVo)+IF(NaPoVo=0,0,'Cenova nabidka Alternativni'!$G25*1/(1+I$31)*'NASTAVENI OBJEDNATELE'!$H$19*'Beh smlouvy'!H$9/NaPoVo)+'Cenova nabidka Alternativni'!$H25*1/(1+I$31),'Cenova nabidka Alternativni'!$G25+IF(NaPoVo=0,0,'Cenova nabidka Alternativni'!$G25*'NASTAVENI OBJEDNATELE'!$H$19*'Beh smlouvy'!H$9/NaPoVo)+'Cenova nabidka Alternativni'!$H25))</f>
        <v>0</v>
      </c>
      <c r="J57" s="114">
        <f>'NABIDKA DOPRAVCE'!$K29*'Vypocty indexu'!K36*(IF(OR(J$31&lt;SH,J$31&gt;HH),'Cenova nabidka Alternativni'!$G25*1/(1+J$31)*IF(NaPoVo=0,0,'Beh smlouvy'!I$8/NaPoVo)+IF(NaPoVo=0,0,'Cenova nabidka Alternativni'!$G25*1/(1+J$31)*'NASTAVENI OBJEDNATELE'!$H$19*'Beh smlouvy'!I$9/NaPoVo)+'Cenova nabidka Alternativni'!$H25*1/(1+J$31),'Cenova nabidka Alternativni'!$G25+IF(NaPoVo=0,0,'Cenova nabidka Alternativni'!$G25*'NASTAVENI OBJEDNATELE'!$H$19*'Beh smlouvy'!I$9/NaPoVo)+'Cenova nabidka Alternativni'!$H25))</f>
        <v>0</v>
      </c>
      <c r="K57" s="114">
        <f>'NABIDKA DOPRAVCE'!$K29*'Vypocty indexu'!L36*(IF(OR(K$31&lt;SH,K$31&gt;HH),'Cenova nabidka Alternativni'!$G25*1/(1+K$31)*IF(NaPoVo=0,0,'Beh smlouvy'!J$8/NaPoVo)+IF(NaPoVo=0,0,'Cenova nabidka Alternativni'!$G25*1/(1+K$31)*'NASTAVENI OBJEDNATELE'!$H$19*'Beh smlouvy'!J$9/NaPoVo)+'Cenova nabidka Alternativni'!$H25*1/(1+K$31),'Cenova nabidka Alternativni'!$G25+IF(NaPoVo=0,0,'Cenova nabidka Alternativni'!$G25*'NASTAVENI OBJEDNATELE'!$H$19*'Beh smlouvy'!J$9/NaPoVo)+'Cenova nabidka Alternativni'!$H25))</f>
        <v>0</v>
      </c>
      <c r="L57" s="114">
        <f>'NABIDKA DOPRAVCE'!$K29*'Vypocty indexu'!M36*(IF(OR(L$31&lt;SH,L$31&gt;HH),'Cenova nabidka Alternativni'!$G25*1/(1+L$31)*IF(NaPoVo=0,0,'Beh smlouvy'!K$8/NaPoVo)+IF(NaPoVo=0,0,'Cenova nabidka Alternativni'!$G25*1/(1+L$31)*'NASTAVENI OBJEDNATELE'!$H$19*'Beh smlouvy'!K$9/NaPoVo)+'Cenova nabidka Alternativni'!$H25*1/(1+L$31),'Cenova nabidka Alternativni'!$G25+IF(NaPoVo=0,0,'Cenova nabidka Alternativni'!$G25*'NASTAVENI OBJEDNATELE'!$H$19*'Beh smlouvy'!K$9/NaPoVo)+'Cenova nabidka Alternativni'!$H25))</f>
        <v>0</v>
      </c>
      <c r="M57" s="114">
        <f>'NABIDKA DOPRAVCE'!$K29*'Vypocty indexu'!N36*(IF(OR(M$31&lt;SH,M$31&gt;HH),'Cenova nabidka Alternativni'!$G25*1/(1+M$31)*IF(NaPoVo=0,0,'Beh smlouvy'!L$8/NaPoVo)+IF(NaPoVo=0,0,'Cenova nabidka Alternativni'!$G25*1/(1+M$31)*'NASTAVENI OBJEDNATELE'!$H$19*'Beh smlouvy'!L$9/NaPoVo)+'Cenova nabidka Alternativni'!$H25*1/(1+M$31),'Cenova nabidka Alternativni'!$G25+IF(NaPoVo=0,0,'Cenova nabidka Alternativni'!$G25*'NASTAVENI OBJEDNATELE'!$H$19*'Beh smlouvy'!L$9/NaPoVo)+'Cenova nabidka Alternativni'!$H25))</f>
        <v>0</v>
      </c>
      <c r="N57" s="114">
        <f>'NABIDKA DOPRAVCE'!$K29*'Vypocty indexu'!O36*(IF(OR(N$31&lt;SH,N$31&gt;HH),'Cenova nabidka Alternativni'!$G25*1/(1+N$31)*IF(NaPoVo=0,0,'Beh smlouvy'!M$8/NaPoVo)+IF(NaPoVo=0,0,'Cenova nabidka Alternativni'!$G25*1/(1+N$31)*'NASTAVENI OBJEDNATELE'!$H$19*'Beh smlouvy'!M$9/NaPoVo)+'Cenova nabidka Alternativni'!$H25*1/(1+N$31),'Cenova nabidka Alternativni'!$G25+IF(NaPoVo=0,0,'Cenova nabidka Alternativni'!$G25*'NASTAVENI OBJEDNATELE'!$H$19*'Beh smlouvy'!M$9/NaPoVo)+'Cenova nabidka Alternativni'!$H25))</f>
        <v>0</v>
      </c>
    </row>
    <row r="58" spans="2:15" outlineLevel="1">
      <c r="B58" s="55">
        <v>25</v>
      </c>
      <c r="C58" s="46" t="s">
        <v>17</v>
      </c>
      <c r="D58" s="184"/>
      <c r="E58" s="114">
        <f>'NABIDKA DOPRAVCE'!$K30*'Vypocty indexu'!F37*(IF(OR(E$31&lt;SH,E$31&gt;HH),'Cenova nabidka Alternativni'!$G26*1/(1+E$31)*IF(NaPoVo=0,0,'Beh smlouvy'!D$8/NaPoVo)+IF(NaPoVo=0,0,'Cenova nabidka Alternativni'!$G26*1/(1+E$31)*'NASTAVENI OBJEDNATELE'!$H$19*'Beh smlouvy'!D$9/NaPoVo)+'Cenova nabidka Alternativni'!$H26*1/(1+E$31),'Cenova nabidka Alternativni'!$G26+IF(NaPoVo=0,0,'Cenova nabidka Alternativni'!$G26*'NASTAVENI OBJEDNATELE'!$H$19*'Beh smlouvy'!D$9/NaPoVo)+'Cenova nabidka Alternativni'!$H26))</f>
        <v>0</v>
      </c>
      <c r="F58" s="114">
        <f>'NABIDKA DOPRAVCE'!$K30*'Vypocty indexu'!G37*(IF(OR(F$31&lt;SH,F$31&gt;HH),'Cenova nabidka Alternativni'!$G26*1/(1+F$31)*IF(NaPoVo=0,0,'Beh smlouvy'!E$8/NaPoVo)+IF(NaPoVo=0,0,'Cenova nabidka Alternativni'!$G26*1/(1+F$31)*'NASTAVENI OBJEDNATELE'!$H$19*'Beh smlouvy'!E$9/NaPoVo)+'Cenova nabidka Alternativni'!$H26*1/(1+F$31),'Cenova nabidka Alternativni'!$G26+IF(NaPoVo=0,0,'Cenova nabidka Alternativni'!$G26*'NASTAVENI OBJEDNATELE'!$H$19*'Beh smlouvy'!E$9/NaPoVo)+'Cenova nabidka Alternativni'!$H26))</f>
        <v>0</v>
      </c>
      <c r="G58" s="114">
        <f>'NABIDKA DOPRAVCE'!$K30*'Vypocty indexu'!H37*(IF(OR(G$31&lt;SH,G$31&gt;HH),'Cenova nabidka Alternativni'!$G26*1/(1+G$31)*IF(NaPoVo=0,0,'Beh smlouvy'!F$8/NaPoVo)+IF(NaPoVo=0,0,'Cenova nabidka Alternativni'!$G26*1/(1+G$31)*'NASTAVENI OBJEDNATELE'!$H$19*'Beh smlouvy'!F$9/NaPoVo)+'Cenova nabidka Alternativni'!$H26*1/(1+G$31),'Cenova nabidka Alternativni'!$G26+IF(NaPoVo=0,0,'Cenova nabidka Alternativni'!$G26*'NASTAVENI OBJEDNATELE'!$H$19*'Beh smlouvy'!F$9/NaPoVo)+'Cenova nabidka Alternativni'!$H26))</f>
        <v>0</v>
      </c>
      <c r="H58" s="114">
        <f>'NABIDKA DOPRAVCE'!$K30*'Vypocty indexu'!I37*(IF(OR(H$31&lt;SH,H$31&gt;HH),'Cenova nabidka Alternativni'!$G26*1/(1+H$31)*IF(NaPoVo=0,0,'Beh smlouvy'!G$8/NaPoVo)+IF(NaPoVo=0,0,'Cenova nabidka Alternativni'!$G26*1/(1+H$31)*'NASTAVENI OBJEDNATELE'!$H$19*'Beh smlouvy'!G$9/NaPoVo)+'Cenova nabidka Alternativni'!$H26*1/(1+H$31),'Cenova nabidka Alternativni'!$G26+IF(NaPoVo=0,0,'Cenova nabidka Alternativni'!$G26*'NASTAVENI OBJEDNATELE'!$H$19*'Beh smlouvy'!G$9/NaPoVo)+'Cenova nabidka Alternativni'!$H26))</f>
        <v>0</v>
      </c>
      <c r="I58" s="114">
        <f>'NABIDKA DOPRAVCE'!$K30*'Vypocty indexu'!J37*(IF(OR(I$31&lt;SH,I$31&gt;HH),'Cenova nabidka Alternativni'!$G26*1/(1+I$31)*IF(NaPoVo=0,0,'Beh smlouvy'!H$8/NaPoVo)+IF(NaPoVo=0,0,'Cenova nabidka Alternativni'!$G26*1/(1+I$31)*'NASTAVENI OBJEDNATELE'!$H$19*'Beh smlouvy'!H$9/NaPoVo)+'Cenova nabidka Alternativni'!$H26*1/(1+I$31),'Cenova nabidka Alternativni'!$G26+IF(NaPoVo=0,0,'Cenova nabidka Alternativni'!$G26*'NASTAVENI OBJEDNATELE'!$H$19*'Beh smlouvy'!H$9/NaPoVo)+'Cenova nabidka Alternativni'!$H26))</f>
        <v>0</v>
      </c>
      <c r="J58" s="114">
        <f>'NABIDKA DOPRAVCE'!$K30*'Vypocty indexu'!K37*(IF(OR(J$31&lt;SH,J$31&gt;HH),'Cenova nabidka Alternativni'!$G26*1/(1+J$31)*IF(NaPoVo=0,0,'Beh smlouvy'!I$8/NaPoVo)+IF(NaPoVo=0,0,'Cenova nabidka Alternativni'!$G26*1/(1+J$31)*'NASTAVENI OBJEDNATELE'!$H$19*'Beh smlouvy'!I$9/NaPoVo)+'Cenova nabidka Alternativni'!$H26*1/(1+J$31),'Cenova nabidka Alternativni'!$G26+IF(NaPoVo=0,0,'Cenova nabidka Alternativni'!$G26*'NASTAVENI OBJEDNATELE'!$H$19*'Beh smlouvy'!I$9/NaPoVo)+'Cenova nabidka Alternativni'!$H26))</f>
        <v>0</v>
      </c>
      <c r="K58" s="114">
        <f>'NABIDKA DOPRAVCE'!$K30*'Vypocty indexu'!L37*(IF(OR(K$31&lt;SH,K$31&gt;HH),'Cenova nabidka Alternativni'!$G26*1/(1+K$31)*IF(NaPoVo=0,0,'Beh smlouvy'!J$8/NaPoVo)+IF(NaPoVo=0,0,'Cenova nabidka Alternativni'!$G26*1/(1+K$31)*'NASTAVENI OBJEDNATELE'!$H$19*'Beh smlouvy'!J$9/NaPoVo)+'Cenova nabidka Alternativni'!$H26*1/(1+K$31),'Cenova nabidka Alternativni'!$G26+IF(NaPoVo=0,0,'Cenova nabidka Alternativni'!$G26*'NASTAVENI OBJEDNATELE'!$H$19*'Beh smlouvy'!J$9/NaPoVo)+'Cenova nabidka Alternativni'!$H26))</f>
        <v>0</v>
      </c>
      <c r="L58" s="114">
        <f>'NABIDKA DOPRAVCE'!$K30*'Vypocty indexu'!M37*(IF(OR(L$31&lt;SH,L$31&gt;HH),'Cenova nabidka Alternativni'!$G26*1/(1+L$31)*IF(NaPoVo=0,0,'Beh smlouvy'!K$8/NaPoVo)+IF(NaPoVo=0,0,'Cenova nabidka Alternativni'!$G26*1/(1+L$31)*'NASTAVENI OBJEDNATELE'!$H$19*'Beh smlouvy'!K$9/NaPoVo)+'Cenova nabidka Alternativni'!$H26*1/(1+L$31),'Cenova nabidka Alternativni'!$G26+IF(NaPoVo=0,0,'Cenova nabidka Alternativni'!$G26*'NASTAVENI OBJEDNATELE'!$H$19*'Beh smlouvy'!K$9/NaPoVo)+'Cenova nabidka Alternativni'!$H26))</f>
        <v>0</v>
      </c>
      <c r="M58" s="114">
        <f>'NABIDKA DOPRAVCE'!$K30*'Vypocty indexu'!N37*(IF(OR(M$31&lt;SH,M$31&gt;HH),'Cenova nabidka Alternativni'!$G26*1/(1+M$31)*IF(NaPoVo=0,0,'Beh smlouvy'!L$8/NaPoVo)+IF(NaPoVo=0,0,'Cenova nabidka Alternativni'!$G26*1/(1+M$31)*'NASTAVENI OBJEDNATELE'!$H$19*'Beh smlouvy'!L$9/NaPoVo)+'Cenova nabidka Alternativni'!$H26*1/(1+M$31),'Cenova nabidka Alternativni'!$G26+IF(NaPoVo=0,0,'Cenova nabidka Alternativni'!$G26*'NASTAVENI OBJEDNATELE'!$H$19*'Beh smlouvy'!L$9/NaPoVo)+'Cenova nabidka Alternativni'!$H26))</f>
        <v>0</v>
      </c>
      <c r="N58" s="114">
        <f>'NABIDKA DOPRAVCE'!$K30*'Vypocty indexu'!O37*(IF(OR(N$31&lt;SH,N$31&gt;HH),'Cenova nabidka Alternativni'!$G26*1/(1+N$31)*IF(NaPoVo=0,0,'Beh smlouvy'!M$8/NaPoVo)+IF(NaPoVo=0,0,'Cenova nabidka Alternativni'!$G26*1/(1+N$31)*'NASTAVENI OBJEDNATELE'!$H$19*'Beh smlouvy'!M$9/NaPoVo)+'Cenova nabidka Alternativni'!$H26*1/(1+N$31),'Cenova nabidka Alternativni'!$G26+IF(NaPoVo=0,0,'Cenova nabidka Alternativni'!$G26*'NASTAVENI OBJEDNATELE'!$H$19*'Beh smlouvy'!M$9/NaPoVo)+'Cenova nabidka Alternativni'!$H26))</f>
        <v>0</v>
      </c>
    </row>
    <row r="59" spans="2:15" outlineLevel="1">
      <c r="B59" s="66"/>
      <c r="C59" s="46"/>
      <c r="D59" s="184"/>
      <c r="E59" s="114"/>
      <c r="F59" s="114"/>
      <c r="G59" s="114"/>
      <c r="H59" s="114"/>
      <c r="I59" s="114"/>
      <c r="J59" s="114"/>
      <c r="K59" s="114"/>
      <c r="L59" s="114"/>
      <c r="M59" s="114"/>
      <c r="N59" s="114"/>
    </row>
    <row r="60" spans="2:15" outlineLevel="1">
      <c r="B60" s="55">
        <v>97</v>
      </c>
      <c r="C60" s="46" t="s">
        <v>78</v>
      </c>
      <c r="D60" s="184"/>
      <c r="E60" s="114">
        <f>'NABIDKA DOPRAVCE'!$K32*'Vypocty indexu'!F39*(IF(OR(E$31&lt;SH,E$31&gt;HH),'Cenova nabidka Alternativni'!$G28*1/(1+E$31)*IF(NaPoVo=0,0,'Beh smlouvy'!D$8/NaPoVo)+IF(NaPoVo=0,0,'Cenova nabidka Alternativni'!$G28*1/(1+E$31)*'NASTAVENI OBJEDNATELE'!$H$19*'Beh smlouvy'!D$9/NaPoVo)+'Cenova nabidka Alternativni'!$H28*1/(1+E$31),'Cenova nabidka Alternativni'!$G28+IF(NaPoVo=0,0,'Cenova nabidka Alternativni'!$G28*'NASTAVENI OBJEDNATELE'!$H$19*'Beh smlouvy'!D$9/NaPoVo)+'Cenova nabidka Alternativni'!$H28))</f>
        <v>0</v>
      </c>
      <c r="F60" s="114">
        <f>'NABIDKA DOPRAVCE'!$K32*'Vypocty indexu'!G39*(IF(OR(F$31&lt;SH,F$31&gt;HH),'Cenova nabidka Alternativni'!$G28*1/(1+F$31)*IF(NaPoVo=0,0,'Beh smlouvy'!E$8/NaPoVo)+IF(NaPoVo=0,0,'Cenova nabidka Alternativni'!$G28*1/(1+F$31)*'NASTAVENI OBJEDNATELE'!$H$19*'Beh smlouvy'!E$9/NaPoVo)+'Cenova nabidka Alternativni'!$H28*1/(1+F$31),'Cenova nabidka Alternativni'!$G28+IF(NaPoVo=0,0,'Cenova nabidka Alternativni'!$G28*'NASTAVENI OBJEDNATELE'!$H$19*'Beh smlouvy'!E$9/NaPoVo)+'Cenova nabidka Alternativni'!$H28))</f>
        <v>0</v>
      </c>
      <c r="G60" s="114">
        <f>'NABIDKA DOPRAVCE'!$K32*'Vypocty indexu'!H39*(IF(OR(G$31&lt;SH,G$31&gt;HH),'Cenova nabidka Alternativni'!$G28*1/(1+G$31)*IF(NaPoVo=0,0,'Beh smlouvy'!F$8/NaPoVo)+IF(NaPoVo=0,0,'Cenova nabidka Alternativni'!$G28*1/(1+G$31)*'NASTAVENI OBJEDNATELE'!$H$19*'Beh smlouvy'!F$9/NaPoVo)+'Cenova nabidka Alternativni'!$H28*1/(1+G$31),'Cenova nabidka Alternativni'!$G28+IF(NaPoVo=0,0,'Cenova nabidka Alternativni'!$G28*'NASTAVENI OBJEDNATELE'!$H$19*'Beh smlouvy'!F$9/NaPoVo)+'Cenova nabidka Alternativni'!$H28))</f>
        <v>0</v>
      </c>
      <c r="H60" s="114">
        <f>'NABIDKA DOPRAVCE'!$K32*'Vypocty indexu'!I39*(IF(OR(H$31&lt;SH,H$31&gt;HH),'Cenova nabidka Alternativni'!$G28*1/(1+H$31)*IF(NaPoVo=0,0,'Beh smlouvy'!G$8/NaPoVo)+IF(NaPoVo=0,0,'Cenova nabidka Alternativni'!$G28*1/(1+H$31)*'NASTAVENI OBJEDNATELE'!$H$19*'Beh smlouvy'!G$9/NaPoVo)+'Cenova nabidka Alternativni'!$H28*1/(1+H$31),'Cenova nabidka Alternativni'!$G28+IF(NaPoVo=0,0,'Cenova nabidka Alternativni'!$G28*'NASTAVENI OBJEDNATELE'!$H$19*'Beh smlouvy'!G$9/NaPoVo)+'Cenova nabidka Alternativni'!$H28))</f>
        <v>0</v>
      </c>
      <c r="I60" s="114">
        <f>'NABIDKA DOPRAVCE'!$K32*'Vypocty indexu'!J39*(IF(OR(I$31&lt;SH,I$31&gt;HH),'Cenova nabidka Alternativni'!$G28*1/(1+I$31)*IF(NaPoVo=0,0,'Beh smlouvy'!H$8/NaPoVo)+IF(NaPoVo=0,0,'Cenova nabidka Alternativni'!$G28*1/(1+I$31)*'NASTAVENI OBJEDNATELE'!$H$19*'Beh smlouvy'!H$9/NaPoVo)+'Cenova nabidka Alternativni'!$H28*1/(1+I$31),'Cenova nabidka Alternativni'!$G28+IF(NaPoVo=0,0,'Cenova nabidka Alternativni'!$G28*'NASTAVENI OBJEDNATELE'!$H$19*'Beh smlouvy'!H$9/NaPoVo)+'Cenova nabidka Alternativni'!$H28))</f>
        <v>0</v>
      </c>
      <c r="J60" s="114">
        <f>'NABIDKA DOPRAVCE'!$K32*'Vypocty indexu'!K39*(IF(OR(J$31&lt;SH,J$31&gt;HH),'Cenova nabidka Alternativni'!$G28*1/(1+J$31)*IF(NaPoVo=0,0,'Beh smlouvy'!I$8/NaPoVo)+IF(NaPoVo=0,0,'Cenova nabidka Alternativni'!$G28*1/(1+J$31)*'NASTAVENI OBJEDNATELE'!$H$19*'Beh smlouvy'!I$9/NaPoVo)+'Cenova nabidka Alternativni'!$H28*1/(1+J$31),'Cenova nabidka Alternativni'!$G28+IF(NaPoVo=0,0,'Cenova nabidka Alternativni'!$G28*'NASTAVENI OBJEDNATELE'!$H$19*'Beh smlouvy'!I$9/NaPoVo)+'Cenova nabidka Alternativni'!$H28))</f>
        <v>0</v>
      </c>
      <c r="K60" s="114">
        <f>'NABIDKA DOPRAVCE'!$K32*'Vypocty indexu'!L39*(IF(OR(K$31&lt;SH,K$31&gt;HH),'Cenova nabidka Alternativni'!$G28*1/(1+K$31)*IF(NaPoVo=0,0,'Beh smlouvy'!J$8/NaPoVo)+IF(NaPoVo=0,0,'Cenova nabidka Alternativni'!$G28*1/(1+K$31)*'NASTAVENI OBJEDNATELE'!$H$19*'Beh smlouvy'!J$9/NaPoVo)+'Cenova nabidka Alternativni'!$H28*1/(1+K$31),'Cenova nabidka Alternativni'!$G28+IF(NaPoVo=0,0,'Cenova nabidka Alternativni'!$G28*'NASTAVENI OBJEDNATELE'!$H$19*'Beh smlouvy'!J$9/NaPoVo)+'Cenova nabidka Alternativni'!$H28))</f>
        <v>0</v>
      </c>
      <c r="L60" s="114">
        <f>'NABIDKA DOPRAVCE'!$K32*'Vypocty indexu'!M39*(IF(OR(L$31&lt;SH,L$31&gt;HH),'Cenova nabidka Alternativni'!$G28*1/(1+L$31)*IF(NaPoVo=0,0,'Beh smlouvy'!K$8/NaPoVo)+IF(NaPoVo=0,0,'Cenova nabidka Alternativni'!$G28*1/(1+L$31)*'NASTAVENI OBJEDNATELE'!$H$19*'Beh smlouvy'!K$9/NaPoVo)+'Cenova nabidka Alternativni'!$H28*1/(1+L$31),'Cenova nabidka Alternativni'!$G28+IF(NaPoVo=0,0,'Cenova nabidka Alternativni'!$G28*'NASTAVENI OBJEDNATELE'!$H$19*'Beh smlouvy'!K$9/NaPoVo)+'Cenova nabidka Alternativni'!$H28))</f>
        <v>0</v>
      </c>
      <c r="M60" s="114">
        <f>'NABIDKA DOPRAVCE'!$K32*'Vypocty indexu'!N39*(IF(OR(M$31&lt;SH,M$31&gt;HH),'Cenova nabidka Alternativni'!$G28*1/(1+M$31)*IF(NaPoVo=0,0,'Beh smlouvy'!L$8/NaPoVo)+IF(NaPoVo=0,0,'Cenova nabidka Alternativni'!$G28*1/(1+M$31)*'NASTAVENI OBJEDNATELE'!$H$19*'Beh smlouvy'!L$9/NaPoVo)+'Cenova nabidka Alternativni'!$H28*1/(1+M$31),'Cenova nabidka Alternativni'!$G28+IF(NaPoVo=0,0,'Cenova nabidka Alternativni'!$G28*'NASTAVENI OBJEDNATELE'!$H$19*'Beh smlouvy'!L$9/NaPoVo)+'Cenova nabidka Alternativni'!$H28))</f>
        <v>0</v>
      </c>
      <c r="N60" s="114">
        <f>'NABIDKA DOPRAVCE'!$K32*'Vypocty indexu'!O39*(IF(OR(N$31&lt;SH,N$31&gt;HH),'Cenova nabidka Alternativni'!$G28*1/(1+N$31)*IF(NaPoVo=0,0,'Beh smlouvy'!M$8/NaPoVo)+IF(NaPoVo=0,0,'Cenova nabidka Alternativni'!$G28*1/(1+N$31)*'NASTAVENI OBJEDNATELE'!$H$19*'Beh smlouvy'!M$9/NaPoVo)+'Cenova nabidka Alternativni'!$H28*1/(1+N$31),'Cenova nabidka Alternativni'!$G28+IF(NaPoVo=0,0,'Cenova nabidka Alternativni'!$G28*'NASTAVENI OBJEDNATELE'!$H$19*'Beh smlouvy'!M$9/NaPoVo)+'Cenova nabidka Alternativni'!$H28))</f>
        <v>0</v>
      </c>
    </row>
    <row r="61" spans="2:15" outlineLevel="1">
      <c r="B61" s="55">
        <v>98</v>
      </c>
      <c r="C61" s="46" t="s">
        <v>41</v>
      </c>
      <c r="D61" s="184"/>
      <c r="E61" s="114">
        <f>'NABIDKA DOPRAVCE'!$K33*'Vypocty indexu'!F40*(IF(OR(E$31&lt;SH,E$31&gt;HH),'Cenova nabidka Alternativni'!$G29*1/(1+E$31)*IF(NaPoVo=0,0,'Beh smlouvy'!D$8/NaPoVo)+IF(NaPoVo=0,0,'Cenova nabidka Alternativni'!$G29*1/(1+E$31)*'NASTAVENI OBJEDNATELE'!$H$19*'Beh smlouvy'!D$9/NaPoVo)+'Cenova nabidka Alternativni'!$H29*1/(1+E$31),'Cenova nabidka Alternativni'!$G29+IF(NaPoVo=0,0,'Cenova nabidka Alternativni'!$G29*'NASTAVENI OBJEDNATELE'!$H$19*'Beh smlouvy'!D$9/NaPoVo)+'Cenova nabidka Alternativni'!$H29))</f>
        <v>0</v>
      </c>
      <c r="F61" s="114">
        <f>'NABIDKA DOPRAVCE'!$K33*'Vypocty indexu'!G40*(IF(OR(F$31&lt;SH,F$31&gt;HH),'Cenova nabidka Alternativni'!$G29*1/(1+F$31)*IF(NaPoVo=0,0,'Beh smlouvy'!E$8/NaPoVo)+IF(NaPoVo=0,0,'Cenova nabidka Alternativni'!$G29*1/(1+F$31)*'NASTAVENI OBJEDNATELE'!$H$19*'Beh smlouvy'!E$9/NaPoVo)+'Cenova nabidka Alternativni'!$H29*1/(1+F$31),'Cenova nabidka Alternativni'!$G29+IF(NaPoVo=0,0,'Cenova nabidka Alternativni'!$G29*'NASTAVENI OBJEDNATELE'!$H$19*'Beh smlouvy'!E$9/NaPoVo)+'Cenova nabidka Alternativni'!$H29))</f>
        <v>0</v>
      </c>
      <c r="G61" s="114">
        <f>'NABIDKA DOPRAVCE'!$K33*'Vypocty indexu'!H40*(IF(OR(G$31&lt;SH,G$31&gt;HH),'Cenova nabidka Alternativni'!$G29*1/(1+G$31)*IF(NaPoVo=0,0,'Beh smlouvy'!F$8/NaPoVo)+IF(NaPoVo=0,0,'Cenova nabidka Alternativni'!$G29*1/(1+G$31)*'NASTAVENI OBJEDNATELE'!$H$19*'Beh smlouvy'!F$9/NaPoVo)+'Cenova nabidka Alternativni'!$H29*1/(1+G$31),'Cenova nabidka Alternativni'!$G29+IF(NaPoVo=0,0,'Cenova nabidka Alternativni'!$G29*'NASTAVENI OBJEDNATELE'!$H$19*'Beh smlouvy'!F$9/NaPoVo)+'Cenova nabidka Alternativni'!$H29))</f>
        <v>0</v>
      </c>
      <c r="H61" s="114">
        <f>'NABIDKA DOPRAVCE'!$K33*'Vypocty indexu'!I40*(IF(OR(H$31&lt;SH,H$31&gt;HH),'Cenova nabidka Alternativni'!$G29*1/(1+H$31)*IF(NaPoVo=0,0,'Beh smlouvy'!G$8/NaPoVo)+IF(NaPoVo=0,0,'Cenova nabidka Alternativni'!$G29*1/(1+H$31)*'NASTAVENI OBJEDNATELE'!$H$19*'Beh smlouvy'!G$9/NaPoVo)+'Cenova nabidka Alternativni'!$H29*1/(1+H$31),'Cenova nabidka Alternativni'!$G29+IF(NaPoVo=0,0,'Cenova nabidka Alternativni'!$G29*'NASTAVENI OBJEDNATELE'!$H$19*'Beh smlouvy'!G$9/NaPoVo)+'Cenova nabidka Alternativni'!$H29))</f>
        <v>0</v>
      </c>
      <c r="I61" s="114">
        <f>'NABIDKA DOPRAVCE'!$K33*'Vypocty indexu'!J40*(IF(OR(I$31&lt;SH,I$31&gt;HH),'Cenova nabidka Alternativni'!$G29*1/(1+I$31)*IF(NaPoVo=0,0,'Beh smlouvy'!H$8/NaPoVo)+IF(NaPoVo=0,0,'Cenova nabidka Alternativni'!$G29*1/(1+I$31)*'NASTAVENI OBJEDNATELE'!$H$19*'Beh smlouvy'!H$9/NaPoVo)+'Cenova nabidka Alternativni'!$H29*1/(1+I$31),'Cenova nabidka Alternativni'!$G29+IF(NaPoVo=0,0,'Cenova nabidka Alternativni'!$G29*'NASTAVENI OBJEDNATELE'!$H$19*'Beh smlouvy'!H$9/NaPoVo)+'Cenova nabidka Alternativni'!$H29))</f>
        <v>0</v>
      </c>
      <c r="J61" s="114">
        <f>'NABIDKA DOPRAVCE'!$K33*'Vypocty indexu'!K40*(IF(OR(J$31&lt;SH,J$31&gt;HH),'Cenova nabidka Alternativni'!$G29*1/(1+J$31)*IF(NaPoVo=0,0,'Beh smlouvy'!I$8/NaPoVo)+IF(NaPoVo=0,0,'Cenova nabidka Alternativni'!$G29*1/(1+J$31)*'NASTAVENI OBJEDNATELE'!$H$19*'Beh smlouvy'!I$9/NaPoVo)+'Cenova nabidka Alternativni'!$H29*1/(1+J$31),'Cenova nabidka Alternativni'!$G29+IF(NaPoVo=0,0,'Cenova nabidka Alternativni'!$G29*'NASTAVENI OBJEDNATELE'!$H$19*'Beh smlouvy'!I$9/NaPoVo)+'Cenova nabidka Alternativni'!$H29))</f>
        <v>0</v>
      </c>
      <c r="K61" s="114">
        <f>'NABIDKA DOPRAVCE'!$K33*'Vypocty indexu'!L40*(IF(OR(K$31&lt;SH,K$31&gt;HH),'Cenova nabidka Alternativni'!$G29*1/(1+K$31)*IF(NaPoVo=0,0,'Beh smlouvy'!J$8/NaPoVo)+IF(NaPoVo=0,0,'Cenova nabidka Alternativni'!$G29*1/(1+K$31)*'NASTAVENI OBJEDNATELE'!$H$19*'Beh smlouvy'!J$9/NaPoVo)+'Cenova nabidka Alternativni'!$H29*1/(1+K$31),'Cenova nabidka Alternativni'!$G29+IF(NaPoVo=0,0,'Cenova nabidka Alternativni'!$G29*'NASTAVENI OBJEDNATELE'!$H$19*'Beh smlouvy'!J$9/NaPoVo)+'Cenova nabidka Alternativni'!$H29))</f>
        <v>0</v>
      </c>
      <c r="L61" s="114">
        <f>'NABIDKA DOPRAVCE'!$K33*'Vypocty indexu'!M40*(IF(OR(L$31&lt;SH,L$31&gt;HH),'Cenova nabidka Alternativni'!$G29*1/(1+L$31)*IF(NaPoVo=0,0,'Beh smlouvy'!K$8/NaPoVo)+IF(NaPoVo=0,0,'Cenova nabidka Alternativni'!$G29*1/(1+L$31)*'NASTAVENI OBJEDNATELE'!$H$19*'Beh smlouvy'!K$9/NaPoVo)+'Cenova nabidka Alternativni'!$H29*1/(1+L$31),'Cenova nabidka Alternativni'!$G29+IF(NaPoVo=0,0,'Cenova nabidka Alternativni'!$G29*'NASTAVENI OBJEDNATELE'!$H$19*'Beh smlouvy'!K$9/NaPoVo)+'Cenova nabidka Alternativni'!$H29))</f>
        <v>0</v>
      </c>
      <c r="M61" s="114">
        <f>'NABIDKA DOPRAVCE'!$K33*'Vypocty indexu'!N40*(IF(OR(M$31&lt;SH,M$31&gt;HH),'Cenova nabidka Alternativni'!$G29*1/(1+M$31)*IF(NaPoVo=0,0,'Beh smlouvy'!L$8/NaPoVo)+IF(NaPoVo=0,0,'Cenova nabidka Alternativni'!$G29*1/(1+M$31)*'NASTAVENI OBJEDNATELE'!$H$19*'Beh smlouvy'!L$9/NaPoVo)+'Cenova nabidka Alternativni'!$H29*1/(1+M$31),'Cenova nabidka Alternativni'!$G29+IF(NaPoVo=0,0,'Cenova nabidka Alternativni'!$G29*'NASTAVENI OBJEDNATELE'!$H$19*'Beh smlouvy'!L$9/NaPoVo)+'Cenova nabidka Alternativni'!$H29))</f>
        <v>0</v>
      </c>
      <c r="N61" s="114">
        <f>'NABIDKA DOPRAVCE'!$K33*'Vypocty indexu'!O40*(IF(OR(N$31&lt;SH,N$31&gt;HH),'Cenova nabidka Alternativni'!$G29*1/(1+N$31)*IF(NaPoVo=0,0,'Beh smlouvy'!M$8/NaPoVo)+IF(NaPoVo=0,0,'Cenova nabidka Alternativni'!$G29*1/(1+N$31)*'NASTAVENI OBJEDNATELE'!$H$19*'Beh smlouvy'!M$9/NaPoVo)+'Cenova nabidka Alternativni'!$H29*1/(1+N$31),'Cenova nabidka Alternativni'!$G29+IF(NaPoVo=0,0,'Cenova nabidka Alternativni'!$G29*'NASTAVENI OBJEDNATELE'!$H$19*'Beh smlouvy'!M$9/NaPoVo)+'Cenova nabidka Alternativni'!$H29))</f>
        <v>0</v>
      </c>
    </row>
    <row r="62" spans="2:15" s="10" customFormat="1">
      <c r="B62" s="181"/>
      <c r="C62" s="62" t="s">
        <v>99</v>
      </c>
      <c r="D62" s="184"/>
      <c r="E62" s="113">
        <f t="shared" ref="E62:N62" si="2">ROUND(SUM(E39:E61),2)</f>
        <v>0</v>
      </c>
      <c r="F62" s="113">
        <f t="shared" si="2"/>
        <v>0</v>
      </c>
      <c r="G62" s="113">
        <f t="shared" si="2"/>
        <v>0</v>
      </c>
      <c r="H62" s="113">
        <f t="shared" si="2"/>
        <v>0</v>
      </c>
      <c r="I62" s="113">
        <f t="shared" si="2"/>
        <v>0</v>
      </c>
      <c r="J62" s="113">
        <f t="shared" si="2"/>
        <v>0</v>
      </c>
      <c r="K62" s="113">
        <f t="shared" si="2"/>
        <v>0</v>
      </c>
      <c r="L62" s="113">
        <f t="shared" si="2"/>
        <v>0</v>
      </c>
      <c r="M62" s="113">
        <f t="shared" si="2"/>
        <v>0</v>
      </c>
      <c r="N62" s="113">
        <f t="shared" si="2"/>
        <v>0</v>
      </c>
      <c r="O62" s="65"/>
    </row>
    <row r="63" spans="2:15" s="10" customFormat="1">
      <c r="B63" s="178"/>
      <c r="C63" s="54"/>
      <c r="D63" s="179"/>
      <c r="E63" s="189"/>
      <c r="F63" s="180"/>
      <c r="G63" s="180"/>
      <c r="H63" s="180"/>
      <c r="I63" s="180"/>
      <c r="J63" s="180"/>
      <c r="K63" s="180"/>
      <c r="L63" s="180"/>
      <c r="M63" s="180"/>
      <c r="N63" s="190"/>
      <c r="O63" s="65"/>
    </row>
    <row r="64" spans="2:15" s="10" customFormat="1">
      <c r="B64" s="538" t="s">
        <v>27</v>
      </c>
      <c r="C64" s="539" t="s">
        <v>55</v>
      </c>
      <c r="D64" s="540"/>
      <c r="E64" s="541">
        <f>'NABIDKA DOPRAVCE'!$K19*'Vypocty indexu'!F26*(IF(OR(E$31&lt;SH,E$31&gt;HH),'Cenova nabidka Alternativni'!$G15*1/(1+E$31)*IF(NaPoVo=0,0,'Beh smlouvy'!D$8/NaPoVo)+IF(NaPoVo=0,0,'Cenova nabidka Alternativni'!$G15*1/(1+E$31)*'NASTAVENI OBJEDNATELE'!$H$19*'Beh smlouvy'!D$9/NaPoVo)+'Cenova nabidka Alternativni'!$H15*1/(1+E$31),'Cenova nabidka Alternativni'!$G15+IF(NaPoVo=0,0,'Cenova nabidka Alternativni'!$G15*'NASTAVENI OBJEDNATELE'!$H$19*'Beh smlouvy'!D$9/NaPoVo)+'Cenova nabidka Alternativni'!$H15))</f>
        <v>0</v>
      </c>
      <c r="F64" s="541">
        <f>'NABIDKA DOPRAVCE'!$K19*'Vypocty indexu'!G26*(IF(OR(F$31&lt;SH,F$31&gt;HH),'Cenova nabidka Alternativni'!$G15*1/(1+F$31)*IF(NaPoVo=0,0,'Beh smlouvy'!E$8/NaPoVo)+IF(NaPoVo=0,0,'Cenova nabidka Alternativni'!$G15*1/(1+F$31)*'NASTAVENI OBJEDNATELE'!$H$19*'Beh smlouvy'!E$9/NaPoVo)+'Cenova nabidka Alternativni'!$H15*1/(1+F$31),'Cenova nabidka Alternativni'!$G15+IF(NaPoVo=0,0,'Cenova nabidka Alternativni'!$G15*'NASTAVENI OBJEDNATELE'!$H$19*'Beh smlouvy'!E$9/NaPoVo)+'Cenova nabidka Alternativni'!$H15))</f>
        <v>0</v>
      </c>
      <c r="G64" s="541">
        <f>'NABIDKA DOPRAVCE'!$K19*'Vypocty indexu'!H26*(IF(OR(G$31&lt;SH,G$31&gt;HH),'Cenova nabidka Alternativni'!$G15*1/(1+G$31)*IF(NaPoVo=0,0,'Beh smlouvy'!F$8/NaPoVo)+IF(NaPoVo=0,0,'Cenova nabidka Alternativni'!$G15*1/(1+G$31)*'NASTAVENI OBJEDNATELE'!$H$19*'Beh smlouvy'!F$9/NaPoVo)+'Cenova nabidka Alternativni'!$H15*1/(1+G$31),'Cenova nabidka Alternativni'!$G15+IF(NaPoVo=0,0,'Cenova nabidka Alternativni'!$G15*'NASTAVENI OBJEDNATELE'!$H$19*'Beh smlouvy'!F$9/NaPoVo)+'Cenova nabidka Alternativni'!$H15))</f>
        <v>0</v>
      </c>
      <c r="H64" s="541">
        <f>'NABIDKA DOPRAVCE'!$K19*'Vypocty indexu'!I26*(IF(OR(H$31&lt;SH,H$31&gt;HH),'Cenova nabidka Alternativni'!$G15*1/(1+H$31)*IF(NaPoVo=0,0,'Beh smlouvy'!G$8/NaPoVo)+IF(NaPoVo=0,0,'Cenova nabidka Alternativni'!$G15*1/(1+H$31)*'NASTAVENI OBJEDNATELE'!$H$19*'Beh smlouvy'!G$9/NaPoVo)+'Cenova nabidka Alternativni'!$H15*1/(1+H$31),'Cenova nabidka Alternativni'!$G15+IF(NaPoVo=0,0,'Cenova nabidka Alternativni'!$G15*'NASTAVENI OBJEDNATELE'!$H$19*'Beh smlouvy'!G$9/NaPoVo)+'Cenova nabidka Alternativni'!$H15))</f>
        <v>0</v>
      </c>
      <c r="I64" s="541">
        <f>'NABIDKA DOPRAVCE'!$K19*'Vypocty indexu'!J26*(IF(OR(I$31&lt;SH,I$31&gt;HH),'Cenova nabidka Alternativni'!$G15*1/(1+I$31)*IF(NaPoVo=0,0,'Beh smlouvy'!H$8/NaPoVo)+IF(NaPoVo=0,0,'Cenova nabidka Alternativni'!$G15*1/(1+I$31)*'NASTAVENI OBJEDNATELE'!$H$19*'Beh smlouvy'!H$9/NaPoVo)+'Cenova nabidka Alternativni'!$H15*1/(1+I$31),'Cenova nabidka Alternativni'!$G15+IF(NaPoVo=0,0,'Cenova nabidka Alternativni'!$G15*'NASTAVENI OBJEDNATELE'!$H$19*'Beh smlouvy'!H$9/NaPoVo)+'Cenova nabidka Alternativni'!$H15))</f>
        <v>0</v>
      </c>
      <c r="J64" s="541">
        <f>'NABIDKA DOPRAVCE'!$K19*'Vypocty indexu'!K26*(IF(OR(J$31&lt;SH,J$31&gt;HH),'Cenova nabidka Alternativni'!$G15*1/(1+J$31)*IF(NaPoVo=0,0,'Beh smlouvy'!I$8/NaPoVo)+IF(NaPoVo=0,0,'Cenova nabidka Alternativni'!$G15*1/(1+J$31)*'NASTAVENI OBJEDNATELE'!$H$19*'Beh smlouvy'!I$9/NaPoVo)+'Cenova nabidka Alternativni'!$H15*1/(1+J$31),'Cenova nabidka Alternativni'!$G15+IF(NaPoVo=0,0,'Cenova nabidka Alternativni'!$G15*'NASTAVENI OBJEDNATELE'!$H$19*'Beh smlouvy'!I$9/NaPoVo)+'Cenova nabidka Alternativni'!$H15))</f>
        <v>0</v>
      </c>
      <c r="K64" s="541">
        <f>'NABIDKA DOPRAVCE'!$K19*'Vypocty indexu'!L26*(IF(OR(K$31&lt;SH,K$31&gt;HH),'Cenova nabidka Alternativni'!$G15*1/(1+K$31)*IF(NaPoVo=0,0,'Beh smlouvy'!J$8/NaPoVo)+IF(NaPoVo=0,0,'Cenova nabidka Alternativni'!$G15*1/(1+K$31)*'NASTAVENI OBJEDNATELE'!$H$19*'Beh smlouvy'!J$9/NaPoVo)+'Cenova nabidka Alternativni'!$H15*1/(1+K$31),'Cenova nabidka Alternativni'!$G15+IF(NaPoVo=0,0,'Cenova nabidka Alternativni'!$G15*'NASTAVENI OBJEDNATELE'!$H$19*'Beh smlouvy'!J$9/NaPoVo)+'Cenova nabidka Alternativni'!$H15))</f>
        <v>0</v>
      </c>
      <c r="L64" s="541">
        <f>'NABIDKA DOPRAVCE'!$K19*'Vypocty indexu'!M26*(IF(OR(L$31&lt;SH,L$31&gt;HH),'Cenova nabidka Alternativni'!$G15*1/(1+L$31)*IF(NaPoVo=0,0,'Beh smlouvy'!K$8/NaPoVo)+IF(NaPoVo=0,0,'Cenova nabidka Alternativni'!$G15*1/(1+L$31)*'NASTAVENI OBJEDNATELE'!$H$19*'Beh smlouvy'!K$9/NaPoVo)+'Cenova nabidka Alternativni'!$H15*1/(1+L$31),'Cenova nabidka Alternativni'!$G15+IF(NaPoVo=0,0,'Cenova nabidka Alternativni'!$G15*'NASTAVENI OBJEDNATELE'!$H$19*'Beh smlouvy'!K$9/NaPoVo)+'Cenova nabidka Alternativni'!$H15))</f>
        <v>0</v>
      </c>
      <c r="M64" s="541">
        <f>'NABIDKA DOPRAVCE'!$K19*'Vypocty indexu'!N26*(IF(OR(M$31&lt;SH,M$31&gt;HH),'Cenova nabidka Alternativni'!$G15*1/(1+M$31)*IF(NaPoVo=0,0,'Beh smlouvy'!L$8/NaPoVo)+IF(NaPoVo=0,0,'Cenova nabidka Alternativni'!$G15*1/(1+M$31)*'NASTAVENI OBJEDNATELE'!$H$19*'Beh smlouvy'!L$9/NaPoVo)+'Cenova nabidka Alternativni'!$H15*1/(1+M$31),'Cenova nabidka Alternativni'!$G15+IF(NaPoVo=0,0,'Cenova nabidka Alternativni'!$G15*'NASTAVENI OBJEDNATELE'!$H$19*'Beh smlouvy'!L$9/NaPoVo)+'Cenova nabidka Alternativni'!$H15))</f>
        <v>0</v>
      </c>
      <c r="N64" s="541">
        <f>'NABIDKA DOPRAVCE'!$K19*'Vypocty indexu'!O26*(IF(OR(N$31&lt;SH,N$31&gt;HH),'Cenova nabidka Alternativni'!$G15*1/(1+N$31)*IF(NaPoVo=0,0,'Beh smlouvy'!M$8/NaPoVo)+IF(NaPoVo=0,0,'Cenova nabidka Alternativni'!$G15*1/(1+N$31)*'NASTAVENI OBJEDNATELE'!$H$19*'Beh smlouvy'!M$9/NaPoVo)+'Cenova nabidka Alternativni'!$H15*1/(1+N$31),'Cenova nabidka Alternativni'!$G15+IF(NaPoVo=0,0,'Cenova nabidka Alternativni'!$G15*'NASTAVENI OBJEDNATELE'!$H$19*'Beh smlouvy'!M$9/NaPoVo)+'Cenova nabidka Alternativni'!$H15))</f>
        <v>0</v>
      </c>
      <c r="O64" s="65"/>
    </row>
    <row r="65" spans="2:15" s="10" customFormat="1">
      <c r="B65" s="538" t="s">
        <v>37</v>
      </c>
      <c r="C65" s="539" t="s">
        <v>57</v>
      </c>
      <c r="D65" s="540"/>
      <c r="E65" s="541">
        <f>'NABIDKA DOPRAVCE'!$K21*'Vypocty indexu'!F28*(IF(OR(E$31&lt;SH,E$31&gt;HH),'Cenova nabidka Alternativni'!$G17*1/(1+E$31)*IF(NaPoVo=0,0,'Beh smlouvy'!D$8/NaPoVo)+IF(NaPoVo=0,0,'Cenova nabidka Alternativni'!$G17*1/(1+E$31)*'NASTAVENI OBJEDNATELE'!$H$19*'Beh smlouvy'!D$9/NaPoVo)+'Cenova nabidka Alternativni'!$H17*1/(1+E$31),'Cenova nabidka Alternativni'!$G17+IF(NaPoVo=0,0,'Cenova nabidka Alternativni'!$G17*'NASTAVENI OBJEDNATELE'!$H$19*'Beh smlouvy'!D$9/NaPoVo)+'Cenova nabidka Alternativni'!$H17))</f>
        <v>0</v>
      </c>
      <c r="F65" s="541">
        <f>'NABIDKA DOPRAVCE'!$K21*'Vypocty indexu'!G28*(IF(OR(F$31&lt;SH,F$31&gt;HH),'Cenova nabidka Alternativni'!$G17*1/(1+F$31)*IF(NaPoVo=0,0,'Beh smlouvy'!E$8/NaPoVo)+IF(NaPoVo=0,0,'Cenova nabidka Alternativni'!$G17*1/(1+F$31)*'NASTAVENI OBJEDNATELE'!$H$19*'Beh smlouvy'!E$9/NaPoVo)+'Cenova nabidka Alternativni'!$H17*1/(1+F$31),'Cenova nabidka Alternativni'!$G17+IF(NaPoVo=0,0,'Cenova nabidka Alternativni'!$G17*'NASTAVENI OBJEDNATELE'!$H$19*'Beh smlouvy'!E$9/NaPoVo)+'Cenova nabidka Alternativni'!$H17))</f>
        <v>0</v>
      </c>
      <c r="G65" s="541">
        <f>'NABIDKA DOPRAVCE'!$K21*'Vypocty indexu'!H28*(IF(OR(G$31&lt;SH,G$31&gt;HH),'Cenova nabidka Alternativni'!$G17*1/(1+G$31)*IF(NaPoVo=0,0,'Beh smlouvy'!F$8/NaPoVo)+IF(NaPoVo=0,0,'Cenova nabidka Alternativni'!$G17*1/(1+G$31)*'NASTAVENI OBJEDNATELE'!$H$19*'Beh smlouvy'!F$9/NaPoVo)+'Cenova nabidka Alternativni'!$H17*1/(1+G$31),'Cenova nabidka Alternativni'!$G17+IF(NaPoVo=0,0,'Cenova nabidka Alternativni'!$G17*'NASTAVENI OBJEDNATELE'!$H$19*'Beh smlouvy'!F$9/NaPoVo)+'Cenova nabidka Alternativni'!$H17))</f>
        <v>0</v>
      </c>
      <c r="H65" s="541">
        <f>'NABIDKA DOPRAVCE'!$K21*'Vypocty indexu'!I28*(IF(OR(H$31&lt;SH,H$31&gt;HH),'Cenova nabidka Alternativni'!$G17*1/(1+H$31)*IF(NaPoVo=0,0,'Beh smlouvy'!G$8/NaPoVo)+IF(NaPoVo=0,0,'Cenova nabidka Alternativni'!$G17*1/(1+H$31)*'NASTAVENI OBJEDNATELE'!$H$19*'Beh smlouvy'!G$9/NaPoVo)+'Cenova nabidka Alternativni'!$H17*1/(1+H$31),'Cenova nabidka Alternativni'!$G17+IF(NaPoVo=0,0,'Cenova nabidka Alternativni'!$G17*'NASTAVENI OBJEDNATELE'!$H$19*'Beh smlouvy'!G$9/NaPoVo)+'Cenova nabidka Alternativni'!$H17))</f>
        <v>0</v>
      </c>
      <c r="I65" s="541">
        <f>'NABIDKA DOPRAVCE'!$K21*'Vypocty indexu'!J28*(IF(OR(I$31&lt;SH,I$31&gt;HH),'Cenova nabidka Alternativni'!$G17*1/(1+I$31)*IF(NaPoVo=0,0,'Beh smlouvy'!H$8/NaPoVo)+IF(NaPoVo=0,0,'Cenova nabidka Alternativni'!$G17*1/(1+I$31)*'NASTAVENI OBJEDNATELE'!$H$19*'Beh smlouvy'!H$9/NaPoVo)+'Cenova nabidka Alternativni'!$H17*1/(1+I$31),'Cenova nabidka Alternativni'!$G17+IF(NaPoVo=0,0,'Cenova nabidka Alternativni'!$G17*'NASTAVENI OBJEDNATELE'!$H$19*'Beh smlouvy'!H$9/NaPoVo)+'Cenova nabidka Alternativni'!$H17))</f>
        <v>0</v>
      </c>
      <c r="J65" s="541">
        <f>'NABIDKA DOPRAVCE'!$K21*'Vypocty indexu'!K28*(IF(OR(J$31&lt;SH,J$31&gt;HH),'Cenova nabidka Alternativni'!$G17*1/(1+J$31)*IF(NaPoVo=0,0,'Beh smlouvy'!I$8/NaPoVo)+IF(NaPoVo=0,0,'Cenova nabidka Alternativni'!$G17*1/(1+J$31)*'NASTAVENI OBJEDNATELE'!$H$19*'Beh smlouvy'!I$9/NaPoVo)+'Cenova nabidka Alternativni'!$H17*1/(1+J$31),'Cenova nabidka Alternativni'!$G17+IF(NaPoVo=0,0,'Cenova nabidka Alternativni'!$G17*'NASTAVENI OBJEDNATELE'!$H$19*'Beh smlouvy'!I$9/NaPoVo)+'Cenova nabidka Alternativni'!$H17))</f>
        <v>0</v>
      </c>
      <c r="K65" s="541">
        <f>'NABIDKA DOPRAVCE'!$K21*'Vypocty indexu'!L28*(IF(OR(K$31&lt;SH,K$31&gt;HH),'Cenova nabidka Alternativni'!$G17*1/(1+K$31)*IF(NaPoVo=0,0,'Beh smlouvy'!J$8/NaPoVo)+IF(NaPoVo=0,0,'Cenova nabidka Alternativni'!$G17*1/(1+K$31)*'NASTAVENI OBJEDNATELE'!$H$19*'Beh smlouvy'!J$9/NaPoVo)+'Cenova nabidka Alternativni'!$H17*1/(1+K$31),'Cenova nabidka Alternativni'!$G17+IF(NaPoVo=0,0,'Cenova nabidka Alternativni'!$G17*'NASTAVENI OBJEDNATELE'!$H$19*'Beh smlouvy'!J$9/NaPoVo)+'Cenova nabidka Alternativni'!$H17))</f>
        <v>0</v>
      </c>
      <c r="L65" s="541">
        <f>'NABIDKA DOPRAVCE'!$K21*'Vypocty indexu'!M28*(IF(OR(L$31&lt;SH,L$31&gt;HH),'Cenova nabidka Alternativni'!$G17*1/(1+L$31)*IF(NaPoVo=0,0,'Beh smlouvy'!K$8/NaPoVo)+IF(NaPoVo=0,0,'Cenova nabidka Alternativni'!$G17*1/(1+L$31)*'NASTAVENI OBJEDNATELE'!$H$19*'Beh smlouvy'!K$9/NaPoVo)+'Cenova nabidka Alternativni'!$H17*1/(1+L$31),'Cenova nabidka Alternativni'!$G17+IF(NaPoVo=0,0,'Cenova nabidka Alternativni'!$G17*'NASTAVENI OBJEDNATELE'!$H$19*'Beh smlouvy'!K$9/NaPoVo)+'Cenova nabidka Alternativni'!$H17))</f>
        <v>0</v>
      </c>
      <c r="M65" s="541">
        <f>'NABIDKA DOPRAVCE'!$K21*'Vypocty indexu'!N28*(IF(OR(M$31&lt;SH,M$31&gt;HH),'Cenova nabidka Alternativni'!$G17*1/(1+M$31)*IF(NaPoVo=0,0,'Beh smlouvy'!L$8/NaPoVo)+IF(NaPoVo=0,0,'Cenova nabidka Alternativni'!$G17*1/(1+M$31)*'NASTAVENI OBJEDNATELE'!$H$19*'Beh smlouvy'!L$9/NaPoVo)+'Cenova nabidka Alternativni'!$H17*1/(1+M$31),'Cenova nabidka Alternativni'!$G17+IF(NaPoVo=0,0,'Cenova nabidka Alternativni'!$G17*'NASTAVENI OBJEDNATELE'!$H$19*'Beh smlouvy'!L$9/NaPoVo)+'Cenova nabidka Alternativni'!$H17))</f>
        <v>0</v>
      </c>
      <c r="N65" s="541">
        <f>'NABIDKA DOPRAVCE'!$K21*'Vypocty indexu'!O28*(IF(OR(N$31&lt;SH,N$31&gt;HH),'Cenova nabidka Alternativni'!$G17*1/(1+N$31)*IF(NaPoVo=0,0,'Beh smlouvy'!M$8/NaPoVo)+IF(NaPoVo=0,0,'Cenova nabidka Alternativni'!$G17*1/(1+N$31)*'NASTAVENI OBJEDNATELE'!$H$19*'Beh smlouvy'!M$9/NaPoVo)+'Cenova nabidka Alternativni'!$H17*1/(1+N$31),'Cenova nabidka Alternativni'!$G17+IF(NaPoVo=0,0,'Cenova nabidka Alternativni'!$G17*'NASTAVENI OBJEDNATELE'!$H$19*'Beh smlouvy'!M$9/NaPoVo)+'Cenova nabidka Alternativni'!$H17))</f>
        <v>0</v>
      </c>
      <c r="O65" s="65"/>
    </row>
    <row r="66" spans="2:15" s="10" customFormat="1">
      <c r="B66" s="178"/>
      <c r="C66" s="54"/>
      <c r="D66" s="179"/>
      <c r="E66" s="189"/>
      <c r="F66" s="180"/>
      <c r="G66" s="180"/>
      <c r="H66" s="180"/>
      <c r="I66" s="180"/>
      <c r="J66" s="180"/>
      <c r="K66" s="180"/>
      <c r="L66" s="180"/>
      <c r="M66" s="180"/>
      <c r="N66" s="190"/>
      <c r="O66" s="65"/>
    </row>
    <row r="67" spans="2:15" ht="12.75" customHeight="1">
      <c r="B67" s="10" t="str">
        <f>'Beh smlouvy'!B26</f>
        <v>Cena za Objížďky (dle Zadavatelem schválené délky objížděk)</v>
      </c>
      <c r="E67" s="100"/>
      <c r="F67" s="53"/>
      <c r="G67" s="53"/>
      <c r="H67" s="53"/>
      <c r="I67" s="53"/>
      <c r="J67" s="53"/>
      <c r="K67" s="53"/>
      <c r="L67" s="53"/>
      <c r="M67" s="53"/>
      <c r="N67" s="101"/>
    </row>
    <row r="68" spans="2:15" outlineLevel="1">
      <c r="B68" s="52" t="s">
        <v>32</v>
      </c>
      <c r="C68" s="52" t="s">
        <v>59</v>
      </c>
      <c r="D68" s="53"/>
      <c r="E68" s="191"/>
      <c r="F68" s="120"/>
      <c r="G68" s="120"/>
      <c r="H68" s="120"/>
      <c r="I68" s="120"/>
      <c r="J68" s="120"/>
      <c r="K68" s="120"/>
      <c r="L68" s="120"/>
      <c r="M68" s="120"/>
      <c r="N68" s="192"/>
    </row>
    <row r="69" spans="2:15" outlineLevel="1">
      <c r="B69" s="55" t="s">
        <v>19</v>
      </c>
      <c r="C69" s="46" t="s">
        <v>111</v>
      </c>
      <c r="D69" s="184"/>
      <c r="E69" s="112">
        <f>'NABIDKA DOPRAVCE'!$K11*'Vypocty indexu'!F18*'Cenova nabidka Alternativni'!$F7</f>
        <v>0</v>
      </c>
      <c r="F69" s="112">
        <f>'NABIDKA DOPRAVCE'!$K11*'Vypocty indexu'!G18*'Cenova nabidka Alternativni'!$F7</f>
        <v>0</v>
      </c>
      <c r="G69" s="112">
        <f>'NABIDKA DOPRAVCE'!$K11*'Vypocty indexu'!H18*'Cenova nabidka Alternativni'!$F7</f>
        <v>0</v>
      </c>
      <c r="H69" s="112">
        <f>'NABIDKA DOPRAVCE'!$K11*'Vypocty indexu'!I18*'Cenova nabidka Alternativni'!$F7</f>
        <v>0</v>
      </c>
      <c r="I69" s="112">
        <f>'NABIDKA DOPRAVCE'!$K11*'Vypocty indexu'!J18*'Cenova nabidka Alternativni'!$F7</f>
        <v>0</v>
      </c>
      <c r="J69" s="112">
        <f>'NABIDKA DOPRAVCE'!$K11*'Vypocty indexu'!K18*'Cenova nabidka Alternativni'!$F7</f>
        <v>0</v>
      </c>
      <c r="K69" s="112">
        <f>'NABIDKA DOPRAVCE'!$K11*'Vypocty indexu'!L18*'Cenova nabidka Alternativni'!$F7</f>
        <v>0</v>
      </c>
      <c r="L69" s="112">
        <f>'NABIDKA DOPRAVCE'!$K11*'Vypocty indexu'!M18*'Cenova nabidka Alternativni'!$F7</f>
        <v>0</v>
      </c>
      <c r="M69" s="112">
        <f>'NABIDKA DOPRAVCE'!$K11*'Vypocty indexu'!N18*'Cenova nabidka Alternativni'!$F7</f>
        <v>0</v>
      </c>
      <c r="N69" s="112">
        <f>'NABIDKA DOPRAVCE'!$K11*'Vypocty indexu'!O18*'Cenova nabidka Alternativni'!$F7</f>
        <v>0</v>
      </c>
    </row>
    <row r="70" spans="2:15" outlineLevel="1">
      <c r="B70" s="55" t="s">
        <v>20</v>
      </c>
      <c r="C70" s="46" t="s">
        <v>240</v>
      </c>
      <c r="D70" s="184"/>
      <c r="E70" s="112">
        <f>'NABIDKA DOPRAVCE'!$K12*'Vypocty indexu'!F19*'Cenova nabidka Alternativni'!$F8</f>
        <v>0</v>
      </c>
      <c r="F70" s="112">
        <f>'NABIDKA DOPRAVCE'!$K12*'Vypocty indexu'!G19*'Cenova nabidka Alternativni'!$F8</f>
        <v>0</v>
      </c>
      <c r="G70" s="112">
        <f>'NABIDKA DOPRAVCE'!$K12*'Vypocty indexu'!H19*'Cenova nabidka Alternativni'!$F8</f>
        <v>0</v>
      </c>
      <c r="H70" s="112">
        <f>'NABIDKA DOPRAVCE'!$K12*'Vypocty indexu'!I19*'Cenova nabidka Alternativni'!$F8</f>
        <v>0</v>
      </c>
      <c r="I70" s="112">
        <f>'NABIDKA DOPRAVCE'!$K12*'Vypocty indexu'!J19*'Cenova nabidka Alternativni'!$F8</f>
        <v>0</v>
      </c>
      <c r="J70" s="112">
        <f>'NABIDKA DOPRAVCE'!$K12*'Vypocty indexu'!K19*'Cenova nabidka Alternativni'!$F8</f>
        <v>0</v>
      </c>
      <c r="K70" s="112">
        <f>'NABIDKA DOPRAVCE'!$K12*'Vypocty indexu'!L19*'Cenova nabidka Alternativni'!$F8</f>
        <v>0</v>
      </c>
      <c r="L70" s="112">
        <f>'NABIDKA DOPRAVCE'!$K12*'Vypocty indexu'!M19*'Cenova nabidka Alternativni'!$F8</f>
        <v>0</v>
      </c>
      <c r="M70" s="112">
        <f>'NABIDKA DOPRAVCE'!$K12*'Vypocty indexu'!N19*'Cenova nabidka Alternativni'!$F8</f>
        <v>0</v>
      </c>
      <c r="N70" s="112">
        <f>'NABIDKA DOPRAVCE'!$K12*'Vypocty indexu'!O19*'Cenova nabidka Alternativni'!$F8</f>
        <v>0</v>
      </c>
    </row>
    <row r="71" spans="2:15" outlineLevel="1">
      <c r="B71" s="55" t="s">
        <v>21</v>
      </c>
      <c r="C71" s="46" t="s">
        <v>112</v>
      </c>
      <c r="D71" s="184"/>
      <c r="E71" s="112">
        <f>'NABIDKA DOPRAVCE'!$K13*'Vypocty indexu'!F20*'Cenova nabidka Alternativni'!$F9</f>
        <v>0</v>
      </c>
      <c r="F71" s="112">
        <f>'NABIDKA DOPRAVCE'!$K13*'Vypocty indexu'!G20*'Cenova nabidka Alternativni'!$F9</f>
        <v>0</v>
      </c>
      <c r="G71" s="112">
        <f>'NABIDKA DOPRAVCE'!$K13*'Vypocty indexu'!H20*'Cenova nabidka Alternativni'!$F9</f>
        <v>0</v>
      </c>
      <c r="H71" s="112">
        <f>'NABIDKA DOPRAVCE'!$K13*'Vypocty indexu'!I20*'Cenova nabidka Alternativni'!$F9</f>
        <v>0</v>
      </c>
      <c r="I71" s="112">
        <f>'NABIDKA DOPRAVCE'!$K13*'Vypocty indexu'!J20*'Cenova nabidka Alternativni'!$F9</f>
        <v>0</v>
      </c>
      <c r="J71" s="112">
        <f>'NABIDKA DOPRAVCE'!$K13*'Vypocty indexu'!K20*'Cenova nabidka Alternativni'!$F9</f>
        <v>0</v>
      </c>
      <c r="K71" s="112">
        <f>'NABIDKA DOPRAVCE'!$K13*'Vypocty indexu'!L20*'Cenova nabidka Alternativni'!$F9</f>
        <v>0</v>
      </c>
      <c r="L71" s="112">
        <f>'NABIDKA DOPRAVCE'!$K13*'Vypocty indexu'!M20*'Cenova nabidka Alternativni'!$F9</f>
        <v>0</v>
      </c>
      <c r="M71" s="112">
        <f>'NABIDKA DOPRAVCE'!$K13*'Vypocty indexu'!N20*'Cenova nabidka Alternativni'!$F9</f>
        <v>0</v>
      </c>
      <c r="N71" s="112">
        <f>'NABIDKA DOPRAVCE'!$K13*'Vypocty indexu'!O20*'Cenova nabidka Alternativni'!$F9</f>
        <v>0</v>
      </c>
    </row>
    <row r="72" spans="2:15" outlineLevel="1">
      <c r="B72" s="55">
        <v>12</v>
      </c>
      <c r="C72" s="46" t="s">
        <v>5</v>
      </c>
      <c r="D72" s="184"/>
      <c r="E72" s="112">
        <f>'NABIDKA DOPRAVCE'!$K14*'Vypocty indexu'!F21*'Cenova nabidka Alternativni'!$F10</f>
        <v>0</v>
      </c>
      <c r="F72" s="112">
        <f>'NABIDKA DOPRAVCE'!$K14*'Vypocty indexu'!G21*'Cenova nabidka Alternativni'!$F10</f>
        <v>0</v>
      </c>
      <c r="G72" s="112">
        <f>'NABIDKA DOPRAVCE'!$K14*'Vypocty indexu'!H21*'Cenova nabidka Alternativni'!$F10</f>
        <v>0</v>
      </c>
      <c r="H72" s="112">
        <f>'NABIDKA DOPRAVCE'!$K14*'Vypocty indexu'!I21*'Cenova nabidka Alternativni'!$F10</f>
        <v>0</v>
      </c>
      <c r="I72" s="112">
        <f>'NABIDKA DOPRAVCE'!$K14*'Vypocty indexu'!J21*'Cenova nabidka Alternativni'!$F10</f>
        <v>0</v>
      </c>
      <c r="J72" s="112">
        <f>'NABIDKA DOPRAVCE'!$K14*'Vypocty indexu'!K21*'Cenova nabidka Alternativni'!$F10</f>
        <v>0</v>
      </c>
      <c r="K72" s="112">
        <f>'NABIDKA DOPRAVCE'!$K14*'Vypocty indexu'!L21*'Cenova nabidka Alternativni'!$F10</f>
        <v>0</v>
      </c>
      <c r="L72" s="112">
        <f>'NABIDKA DOPRAVCE'!$K14*'Vypocty indexu'!M21*'Cenova nabidka Alternativni'!$F10</f>
        <v>0</v>
      </c>
      <c r="M72" s="112">
        <f>'NABIDKA DOPRAVCE'!$K14*'Vypocty indexu'!N21*'Cenova nabidka Alternativni'!$F10</f>
        <v>0</v>
      </c>
      <c r="N72" s="112">
        <f>'NABIDKA DOPRAVCE'!$K14*'Vypocty indexu'!O21*'Cenova nabidka Alternativni'!$F10</f>
        <v>0</v>
      </c>
    </row>
    <row r="73" spans="2:15" outlineLevel="1">
      <c r="B73" s="55">
        <v>13</v>
      </c>
      <c r="C73" s="46" t="s">
        <v>6</v>
      </c>
      <c r="D73" s="184"/>
      <c r="E73" s="112">
        <f>'NABIDKA DOPRAVCE'!$K15*'Vypocty indexu'!F22*'Cenova nabidka Alternativni'!$F11</f>
        <v>0</v>
      </c>
      <c r="F73" s="112">
        <f>'NABIDKA DOPRAVCE'!$K15*'Vypocty indexu'!G22*'Cenova nabidka Alternativni'!$F11</f>
        <v>0</v>
      </c>
      <c r="G73" s="112">
        <f>'NABIDKA DOPRAVCE'!$K15*'Vypocty indexu'!H22*'Cenova nabidka Alternativni'!$F11</f>
        <v>0</v>
      </c>
      <c r="H73" s="112">
        <f>'NABIDKA DOPRAVCE'!$K15*'Vypocty indexu'!I22*'Cenova nabidka Alternativni'!$F11</f>
        <v>0</v>
      </c>
      <c r="I73" s="112">
        <f>'NABIDKA DOPRAVCE'!$K15*'Vypocty indexu'!J22*'Cenova nabidka Alternativni'!$F11</f>
        <v>0</v>
      </c>
      <c r="J73" s="112">
        <f>'NABIDKA DOPRAVCE'!$K15*'Vypocty indexu'!K22*'Cenova nabidka Alternativni'!$F11</f>
        <v>0</v>
      </c>
      <c r="K73" s="112">
        <f>'NABIDKA DOPRAVCE'!$K15*'Vypocty indexu'!L22*'Cenova nabidka Alternativni'!$F11</f>
        <v>0</v>
      </c>
      <c r="L73" s="112">
        <f>'NABIDKA DOPRAVCE'!$K15*'Vypocty indexu'!M22*'Cenova nabidka Alternativni'!$F11</f>
        <v>0</v>
      </c>
      <c r="M73" s="112">
        <f>'NABIDKA DOPRAVCE'!$K15*'Vypocty indexu'!N22*'Cenova nabidka Alternativni'!$F11</f>
        <v>0</v>
      </c>
      <c r="N73" s="112">
        <f>'NABIDKA DOPRAVCE'!$K15*'Vypocty indexu'!O22*'Cenova nabidka Alternativni'!$F11</f>
        <v>0</v>
      </c>
    </row>
    <row r="74" spans="2:15" outlineLevel="1">
      <c r="B74" s="55" t="s">
        <v>25</v>
      </c>
      <c r="C74" s="46" t="s">
        <v>53</v>
      </c>
      <c r="D74" s="184"/>
      <c r="E74" s="112">
        <f>'NABIDKA DOPRAVCE'!$K16*'Vypocty indexu'!F23*'Cenova nabidka Alternativni'!$F12</f>
        <v>0</v>
      </c>
      <c r="F74" s="112">
        <f>'NABIDKA DOPRAVCE'!$K16*'Vypocty indexu'!G23*'Cenova nabidka Alternativni'!$F12</f>
        <v>0</v>
      </c>
      <c r="G74" s="112">
        <f>'NABIDKA DOPRAVCE'!$K16*'Vypocty indexu'!H23*'Cenova nabidka Alternativni'!$F12</f>
        <v>0</v>
      </c>
      <c r="H74" s="112">
        <f>'NABIDKA DOPRAVCE'!$K16*'Vypocty indexu'!I23*'Cenova nabidka Alternativni'!$F12</f>
        <v>0</v>
      </c>
      <c r="I74" s="112">
        <f>'NABIDKA DOPRAVCE'!$K16*'Vypocty indexu'!J23*'Cenova nabidka Alternativni'!$F12</f>
        <v>0</v>
      </c>
      <c r="J74" s="112">
        <f>'NABIDKA DOPRAVCE'!$K16*'Vypocty indexu'!K23*'Cenova nabidka Alternativni'!$F12</f>
        <v>0</v>
      </c>
      <c r="K74" s="112">
        <f>'NABIDKA DOPRAVCE'!$K16*'Vypocty indexu'!L23*'Cenova nabidka Alternativni'!$F12</f>
        <v>0</v>
      </c>
      <c r="L74" s="112">
        <f>'NABIDKA DOPRAVCE'!$K16*'Vypocty indexu'!M23*'Cenova nabidka Alternativni'!$F12</f>
        <v>0</v>
      </c>
      <c r="M74" s="112">
        <f>'NABIDKA DOPRAVCE'!$K16*'Vypocty indexu'!N23*'Cenova nabidka Alternativni'!$F12</f>
        <v>0</v>
      </c>
      <c r="N74" s="112">
        <f>'NABIDKA DOPRAVCE'!$K16*'Vypocty indexu'!O23*'Cenova nabidka Alternativni'!$F12</f>
        <v>0</v>
      </c>
    </row>
    <row r="75" spans="2:15" outlineLevel="1">
      <c r="B75" s="55" t="s">
        <v>26</v>
      </c>
      <c r="C75" s="46" t="s">
        <v>54</v>
      </c>
      <c r="D75" s="184"/>
      <c r="E75" s="112">
        <f>'NABIDKA DOPRAVCE'!$K17*'Vypocty indexu'!F24*'Cenova nabidka Alternativni'!$F13</f>
        <v>0</v>
      </c>
      <c r="F75" s="112">
        <f>'NABIDKA DOPRAVCE'!$K17*'Vypocty indexu'!G24*'Cenova nabidka Alternativni'!$F13</f>
        <v>0</v>
      </c>
      <c r="G75" s="112">
        <f>'NABIDKA DOPRAVCE'!$K17*'Vypocty indexu'!H24*'Cenova nabidka Alternativni'!$F13</f>
        <v>0</v>
      </c>
      <c r="H75" s="112">
        <f>'NABIDKA DOPRAVCE'!$K17*'Vypocty indexu'!I24*'Cenova nabidka Alternativni'!$F13</f>
        <v>0</v>
      </c>
      <c r="I75" s="112">
        <f>'NABIDKA DOPRAVCE'!$K17*'Vypocty indexu'!J24*'Cenova nabidka Alternativni'!$F13</f>
        <v>0</v>
      </c>
      <c r="J75" s="112">
        <f>'NABIDKA DOPRAVCE'!$K17*'Vypocty indexu'!K24*'Cenova nabidka Alternativni'!$F13</f>
        <v>0</v>
      </c>
      <c r="K75" s="112">
        <f>'NABIDKA DOPRAVCE'!$K17*'Vypocty indexu'!L24*'Cenova nabidka Alternativni'!$F13</f>
        <v>0</v>
      </c>
      <c r="L75" s="112">
        <f>'NABIDKA DOPRAVCE'!$K17*'Vypocty indexu'!M24*'Cenova nabidka Alternativni'!$F13</f>
        <v>0</v>
      </c>
      <c r="M75" s="112">
        <f>'NABIDKA DOPRAVCE'!$K17*'Vypocty indexu'!N24*'Cenova nabidka Alternativni'!$F13</f>
        <v>0</v>
      </c>
      <c r="N75" s="112">
        <f>'NABIDKA DOPRAVCE'!$K17*'Vypocty indexu'!O24*'Cenova nabidka Alternativni'!$F13</f>
        <v>0</v>
      </c>
    </row>
    <row r="76" spans="2:15" outlineLevel="1">
      <c r="B76" s="55">
        <v>15</v>
      </c>
      <c r="C76" s="46" t="s">
        <v>39</v>
      </c>
      <c r="D76" s="184"/>
      <c r="E76" s="112">
        <f>'NABIDKA DOPRAVCE'!$K18*'Vypocty indexu'!F25*'Cenova nabidka Alternativni'!$F14</f>
        <v>0</v>
      </c>
      <c r="F76" s="112">
        <f>'NABIDKA DOPRAVCE'!$K18*'Vypocty indexu'!G25*'Cenova nabidka Alternativni'!$F14</f>
        <v>0</v>
      </c>
      <c r="G76" s="112">
        <f>'NABIDKA DOPRAVCE'!$K18*'Vypocty indexu'!H25*'Cenova nabidka Alternativni'!$F14</f>
        <v>0</v>
      </c>
      <c r="H76" s="112">
        <f>'NABIDKA DOPRAVCE'!$K18*'Vypocty indexu'!I25*'Cenova nabidka Alternativni'!$F14</f>
        <v>0</v>
      </c>
      <c r="I76" s="112">
        <f>'NABIDKA DOPRAVCE'!$K18*'Vypocty indexu'!J25*'Cenova nabidka Alternativni'!$F14</f>
        <v>0</v>
      </c>
      <c r="J76" s="112">
        <f>'NABIDKA DOPRAVCE'!$K18*'Vypocty indexu'!K25*'Cenova nabidka Alternativni'!$F14</f>
        <v>0</v>
      </c>
      <c r="K76" s="112">
        <f>'NABIDKA DOPRAVCE'!$K18*'Vypocty indexu'!L25*'Cenova nabidka Alternativni'!$F14</f>
        <v>0</v>
      </c>
      <c r="L76" s="112">
        <f>'NABIDKA DOPRAVCE'!$K18*'Vypocty indexu'!M25*'Cenova nabidka Alternativni'!$F14</f>
        <v>0</v>
      </c>
      <c r="M76" s="112">
        <f>'NABIDKA DOPRAVCE'!$K18*'Vypocty indexu'!N25*'Cenova nabidka Alternativni'!$F14</f>
        <v>0</v>
      </c>
      <c r="N76" s="112">
        <f>'NABIDKA DOPRAVCE'!$K18*'Vypocty indexu'!O25*'Cenova nabidka Alternativni'!$F14</f>
        <v>0</v>
      </c>
    </row>
    <row r="77" spans="2:15" outlineLevel="1">
      <c r="B77" s="55" t="s">
        <v>27</v>
      </c>
      <c r="C77" s="46" t="s">
        <v>55</v>
      </c>
      <c r="D77" s="184"/>
      <c r="E77" s="604">
        <f>IF('Beh smlouvy'!D$10="",E$94,(1+'Beh smlouvy'!D$10)*E$94)</f>
        <v>0</v>
      </c>
      <c r="F77" s="604">
        <f>IF('Beh smlouvy'!E$10="",F$94,(1+'Beh smlouvy'!E$10)*F$94)</f>
        <v>0</v>
      </c>
      <c r="G77" s="604">
        <f>IF('Beh smlouvy'!F$10="",G$94,(1+'Beh smlouvy'!F$10)*G$94)</f>
        <v>0</v>
      </c>
      <c r="H77" s="604">
        <f>IF('Beh smlouvy'!G$10="",H$94,(1+'Beh smlouvy'!G$10)*H$94)</f>
        <v>0</v>
      </c>
      <c r="I77" s="604">
        <f>IF('Beh smlouvy'!H$10="",I$94,(1+'Beh smlouvy'!H$10)*I$94)</f>
        <v>0</v>
      </c>
      <c r="J77" s="604">
        <f>IF('Beh smlouvy'!I$10="",J$94,(1+'Beh smlouvy'!I$10)*J$94)</f>
        <v>0</v>
      </c>
      <c r="K77" s="604">
        <f>IF('Beh smlouvy'!J$10="",K$94,(1+'Beh smlouvy'!J$10)*K$94)</f>
        <v>0</v>
      </c>
      <c r="L77" s="604">
        <f>IF('Beh smlouvy'!K$10="",L$94,(1+'Beh smlouvy'!K$10)*L$94)</f>
        <v>0</v>
      </c>
      <c r="M77" s="604">
        <f>IF('Beh smlouvy'!L$10="",M$94,(1+'Beh smlouvy'!L$10)*M$94)</f>
        <v>0</v>
      </c>
      <c r="N77" s="604">
        <f>IF('Beh smlouvy'!M$10="",N$94,(1+'Beh smlouvy'!M$10)*N$94)</f>
        <v>0</v>
      </c>
    </row>
    <row r="78" spans="2:15" outlineLevel="1">
      <c r="B78" s="55" t="s">
        <v>28</v>
      </c>
      <c r="C78" s="46" t="s">
        <v>56</v>
      </c>
      <c r="D78" s="184"/>
      <c r="E78" s="112">
        <f>'NABIDKA DOPRAVCE'!$K20*'Vypocty indexu'!F27*'Cenova nabidka Alternativni'!$F16</f>
        <v>0</v>
      </c>
      <c r="F78" s="112">
        <f>'NABIDKA DOPRAVCE'!$K20*'Vypocty indexu'!G27*'Cenova nabidka Alternativni'!$F16</f>
        <v>0</v>
      </c>
      <c r="G78" s="112">
        <f>'NABIDKA DOPRAVCE'!$K20*'Vypocty indexu'!H27*'Cenova nabidka Alternativni'!$F16</f>
        <v>0</v>
      </c>
      <c r="H78" s="112">
        <f>'NABIDKA DOPRAVCE'!$K20*'Vypocty indexu'!I27*'Cenova nabidka Alternativni'!$F16</f>
        <v>0</v>
      </c>
      <c r="I78" s="112">
        <f>'NABIDKA DOPRAVCE'!$K20*'Vypocty indexu'!J27*'Cenova nabidka Alternativni'!$F16</f>
        <v>0</v>
      </c>
      <c r="J78" s="112">
        <f>'NABIDKA DOPRAVCE'!$K20*'Vypocty indexu'!K27*'Cenova nabidka Alternativni'!$F16</f>
        <v>0</v>
      </c>
      <c r="K78" s="112">
        <f>'NABIDKA DOPRAVCE'!$K20*'Vypocty indexu'!L27*'Cenova nabidka Alternativni'!$F16</f>
        <v>0</v>
      </c>
      <c r="L78" s="112">
        <f>'NABIDKA DOPRAVCE'!$K20*'Vypocty indexu'!M27*'Cenova nabidka Alternativni'!$F16</f>
        <v>0</v>
      </c>
      <c r="M78" s="112">
        <f>'NABIDKA DOPRAVCE'!$K20*'Vypocty indexu'!N27*'Cenova nabidka Alternativni'!$F16</f>
        <v>0</v>
      </c>
      <c r="N78" s="112">
        <f>'NABIDKA DOPRAVCE'!$K20*'Vypocty indexu'!O27*'Cenova nabidka Alternativni'!$F16</f>
        <v>0</v>
      </c>
    </row>
    <row r="79" spans="2:15" outlineLevel="1">
      <c r="B79" s="55" t="s">
        <v>37</v>
      </c>
      <c r="C79" s="46" t="s">
        <v>57</v>
      </c>
      <c r="D79" s="184"/>
      <c r="E79" s="604">
        <f>IF('Beh smlouvy'!D$10="",E$95,(1+'Beh smlouvy'!D$10)*E$95)</f>
        <v>0</v>
      </c>
      <c r="F79" s="604">
        <f>IF('Beh smlouvy'!E$10="",F$95,(1+'Beh smlouvy'!E$10)*F$95)</f>
        <v>0</v>
      </c>
      <c r="G79" s="604">
        <f>IF('Beh smlouvy'!F$10="",G$95,(1+'Beh smlouvy'!F$10)*G$95)</f>
        <v>0</v>
      </c>
      <c r="H79" s="604">
        <f>IF('Beh smlouvy'!G$10="",H$95,(1+'Beh smlouvy'!G$10)*H$95)</f>
        <v>0</v>
      </c>
      <c r="I79" s="604">
        <f>IF('Beh smlouvy'!H$10="",I$95,(1+'Beh smlouvy'!H$10)*I$95)</f>
        <v>0</v>
      </c>
      <c r="J79" s="604">
        <f>IF('Beh smlouvy'!I$10="",J$95,(1+'Beh smlouvy'!I$10)*J$95)</f>
        <v>0</v>
      </c>
      <c r="K79" s="604">
        <f>IF('Beh smlouvy'!J$10="",K$95,(1+'Beh smlouvy'!J$10)*K$95)</f>
        <v>0</v>
      </c>
      <c r="L79" s="604">
        <f>IF('Beh smlouvy'!K$10="",L$95,(1+'Beh smlouvy'!K$10)*L$95)</f>
        <v>0</v>
      </c>
      <c r="M79" s="604">
        <f>IF('Beh smlouvy'!L$10="",M$95,(1+'Beh smlouvy'!L$10)*M$95)</f>
        <v>0</v>
      </c>
      <c r="N79" s="604">
        <f>IF('Beh smlouvy'!M$10="",N$95,(1+'Beh smlouvy'!M$10)*N$95)</f>
        <v>0</v>
      </c>
    </row>
    <row r="80" spans="2:15" outlineLevel="1">
      <c r="B80" s="55" t="s">
        <v>38</v>
      </c>
      <c r="C80" s="46" t="s">
        <v>58</v>
      </c>
      <c r="D80" s="184"/>
      <c r="E80" s="112">
        <f>'NABIDKA DOPRAVCE'!$K22*'Vypocty indexu'!F29*'Cenova nabidka Alternativni'!$F18</f>
        <v>0</v>
      </c>
      <c r="F80" s="112">
        <f>'NABIDKA DOPRAVCE'!$K22*'Vypocty indexu'!G29*'Cenova nabidka Alternativni'!$F18</f>
        <v>0</v>
      </c>
      <c r="G80" s="112">
        <f>'NABIDKA DOPRAVCE'!$K22*'Vypocty indexu'!H29*'Cenova nabidka Alternativni'!$F18</f>
        <v>0</v>
      </c>
      <c r="H80" s="112">
        <f>'NABIDKA DOPRAVCE'!$K22*'Vypocty indexu'!I29*'Cenova nabidka Alternativni'!$F18</f>
        <v>0</v>
      </c>
      <c r="I80" s="112">
        <f>'NABIDKA DOPRAVCE'!$K22*'Vypocty indexu'!J29*'Cenova nabidka Alternativni'!$F18</f>
        <v>0</v>
      </c>
      <c r="J80" s="112">
        <f>'NABIDKA DOPRAVCE'!$K22*'Vypocty indexu'!K29*'Cenova nabidka Alternativni'!$F18</f>
        <v>0</v>
      </c>
      <c r="K80" s="112">
        <f>'NABIDKA DOPRAVCE'!$K22*'Vypocty indexu'!L29*'Cenova nabidka Alternativni'!$F18</f>
        <v>0</v>
      </c>
      <c r="L80" s="112">
        <f>'NABIDKA DOPRAVCE'!$K22*'Vypocty indexu'!M29*'Cenova nabidka Alternativni'!$F18</f>
        <v>0</v>
      </c>
      <c r="M80" s="112">
        <f>'NABIDKA DOPRAVCE'!$K22*'Vypocty indexu'!N29*'Cenova nabidka Alternativni'!$F18</f>
        <v>0</v>
      </c>
      <c r="N80" s="112">
        <f>'NABIDKA DOPRAVCE'!$K22*'Vypocty indexu'!O29*'Cenova nabidka Alternativni'!$F18</f>
        <v>0</v>
      </c>
    </row>
    <row r="81" spans="2:15" outlineLevel="1">
      <c r="B81" s="55">
        <v>18</v>
      </c>
      <c r="C81" s="46" t="s">
        <v>10</v>
      </c>
      <c r="D81" s="184"/>
      <c r="E81" s="112">
        <f>'NABIDKA DOPRAVCE'!$K23*'Vypocty indexu'!F30*'Cenova nabidka Alternativni'!$F19</f>
        <v>0</v>
      </c>
      <c r="F81" s="112">
        <f>'NABIDKA DOPRAVCE'!$K23*'Vypocty indexu'!G30*'Cenova nabidka Alternativni'!$F19</f>
        <v>0</v>
      </c>
      <c r="G81" s="112">
        <f>'NABIDKA DOPRAVCE'!$K23*'Vypocty indexu'!H30*'Cenova nabidka Alternativni'!$F19</f>
        <v>0</v>
      </c>
      <c r="H81" s="112">
        <f>'NABIDKA DOPRAVCE'!$K23*'Vypocty indexu'!I30*'Cenova nabidka Alternativni'!$F19</f>
        <v>0</v>
      </c>
      <c r="I81" s="112">
        <f>'NABIDKA DOPRAVCE'!$K23*'Vypocty indexu'!J30*'Cenova nabidka Alternativni'!$F19</f>
        <v>0</v>
      </c>
      <c r="J81" s="112">
        <f>'NABIDKA DOPRAVCE'!$K23*'Vypocty indexu'!K30*'Cenova nabidka Alternativni'!$F19</f>
        <v>0</v>
      </c>
      <c r="K81" s="112">
        <f>'NABIDKA DOPRAVCE'!$K23*'Vypocty indexu'!L30*'Cenova nabidka Alternativni'!$F19</f>
        <v>0</v>
      </c>
      <c r="L81" s="112">
        <f>'NABIDKA DOPRAVCE'!$K23*'Vypocty indexu'!M30*'Cenova nabidka Alternativni'!$F19</f>
        <v>0</v>
      </c>
      <c r="M81" s="112">
        <f>'NABIDKA DOPRAVCE'!$K23*'Vypocty indexu'!N30*'Cenova nabidka Alternativni'!$F19</f>
        <v>0</v>
      </c>
      <c r="N81" s="112">
        <f>'NABIDKA DOPRAVCE'!$K23*'Vypocty indexu'!O30*'Cenova nabidka Alternativni'!$F19</f>
        <v>0</v>
      </c>
    </row>
    <row r="82" spans="2:15" outlineLevel="1">
      <c r="B82" s="55">
        <v>19</v>
      </c>
      <c r="C82" s="46" t="s">
        <v>11</v>
      </c>
      <c r="D82" s="184"/>
      <c r="E82" s="112">
        <f>'NABIDKA DOPRAVCE'!$K24*'Vypocty indexu'!F31*'Cenova nabidka Alternativni'!$F20</f>
        <v>0</v>
      </c>
      <c r="F82" s="112">
        <f>'NABIDKA DOPRAVCE'!$K24*'Vypocty indexu'!G31*'Cenova nabidka Alternativni'!$F20</f>
        <v>0</v>
      </c>
      <c r="G82" s="112">
        <f>'NABIDKA DOPRAVCE'!$K24*'Vypocty indexu'!H31*'Cenova nabidka Alternativni'!$F20</f>
        <v>0</v>
      </c>
      <c r="H82" s="112">
        <f>'NABIDKA DOPRAVCE'!$K24*'Vypocty indexu'!I31*'Cenova nabidka Alternativni'!$F20</f>
        <v>0</v>
      </c>
      <c r="I82" s="112">
        <f>'NABIDKA DOPRAVCE'!$K24*'Vypocty indexu'!J31*'Cenova nabidka Alternativni'!$F20</f>
        <v>0</v>
      </c>
      <c r="J82" s="112">
        <f>'NABIDKA DOPRAVCE'!$K24*'Vypocty indexu'!K31*'Cenova nabidka Alternativni'!$F20</f>
        <v>0</v>
      </c>
      <c r="K82" s="112">
        <f>'NABIDKA DOPRAVCE'!$K24*'Vypocty indexu'!L31*'Cenova nabidka Alternativni'!$F20</f>
        <v>0</v>
      </c>
      <c r="L82" s="112">
        <f>'NABIDKA DOPRAVCE'!$K24*'Vypocty indexu'!M31*'Cenova nabidka Alternativni'!$F20</f>
        <v>0</v>
      </c>
      <c r="M82" s="112">
        <f>'NABIDKA DOPRAVCE'!$K24*'Vypocty indexu'!N31*'Cenova nabidka Alternativni'!$F20</f>
        <v>0</v>
      </c>
      <c r="N82" s="112">
        <f>'NABIDKA DOPRAVCE'!$K24*'Vypocty indexu'!O31*'Cenova nabidka Alternativni'!$F20</f>
        <v>0</v>
      </c>
    </row>
    <row r="83" spans="2:15" outlineLevel="1">
      <c r="B83" s="55">
        <v>20</v>
      </c>
      <c r="C83" s="46" t="s">
        <v>12</v>
      </c>
      <c r="D83" s="184"/>
      <c r="E83" s="112">
        <f>'NABIDKA DOPRAVCE'!$K25*'Vypocty indexu'!F32*'Cenova nabidka Alternativni'!$F21</f>
        <v>0</v>
      </c>
      <c r="F83" s="112">
        <f>'NABIDKA DOPRAVCE'!$K25*'Vypocty indexu'!G32*'Cenova nabidka Alternativni'!$F21</f>
        <v>0</v>
      </c>
      <c r="G83" s="112">
        <f>'NABIDKA DOPRAVCE'!$K25*'Vypocty indexu'!H32*'Cenova nabidka Alternativni'!$F21</f>
        <v>0</v>
      </c>
      <c r="H83" s="112">
        <f>'NABIDKA DOPRAVCE'!$K25*'Vypocty indexu'!I32*'Cenova nabidka Alternativni'!$F21</f>
        <v>0</v>
      </c>
      <c r="I83" s="112">
        <f>'NABIDKA DOPRAVCE'!$K25*'Vypocty indexu'!J32*'Cenova nabidka Alternativni'!$F21</f>
        <v>0</v>
      </c>
      <c r="J83" s="112">
        <f>'NABIDKA DOPRAVCE'!$K25*'Vypocty indexu'!K32*'Cenova nabidka Alternativni'!$F21</f>
        <v>0</v>
      </c>
      <c r="K83" s="112">
        <f>'NABIDKA DOPRAVCE'!$K25*'Vypocty indexu'!L32*'Cenova nabidka Alternativni'!$F21</f>
        <v>0</v>
      </c>
      <c r="L83" s="112">
        <f>'NABIDKA DOPRAVCE'!$K25*'Vypocty indexu'!M32*'Cenova nabidka Alternativni'!$F21</f>
        <v>0</v>
      </c>
      <c r="M83" s="112">
        <f>'NABIDKA DOPRAVCE'!$K25*'Vypocty indexu'!N32*'Cenova nabidka Alternativni'!$F21</f>
        <v>0</v>
      </c>
      <c r="N83" s="112">
        <f>'NABIDKA DOPRAVCE'!$K25*'Vypocty indexu'!O32*'Cenova nabidka Alternativni'!$F21</f>
        <v>0</v>
      </c>
    </row>
    <row r="84" spans="2:15" outlineLevel="1">
      <c r="B84" s="55">
        <v>21</v>
      </c>
      <c r="C84" s="46" t="s">
        <v>13</v>
      </c>
      <c r="D84" s="184"/>
      <c r="E84" s="112">
        <f>'NABIDKA DOPRAVCE'!$K26*'Vypocty indexu'!F33*'Cenova nabidka Alternativni'!$F22</f>
        <v>0</v>
      </c>
      <c r="F84" s="112">
        <f>'NABIDKA DOPRAVCE'!$K26*'Vypocty indexu'!G33*'Cenova nabidka Alternativni'!$F22</f>
        <v>0</v>
      </c>
      <c r="G84" s="112">
        <f>'NABIDKA DOPRAVCE'!$K26*'Vypocty indexu'!H33*'Cenova nabidka Alternativni'!$F22</f>
        <v>0</v>
      </c>
      <c r="H84" s="112">
        <f>'NABIDKA DOPRAVCE'!$K26*'Vypocty indexu'!I33*'Cenova nabidka Alternativni'!$F22</f>
        <v>0</v>
      </c>
      <c r="I84" s="112">
        <f>'NABIDKA DOPRAVCE'!$K26*'Vypocty indexu'!J33*'Cenova nabidka Alternativni'!$F22</f>
        <v>0</v>
      </c>
      <c r="J84" s="112">
        <f>'NABIDKA DOPRAVCE'!$K26*'Vypocty indexu'!K33*'Cenova nabidka Alternativni'!$F22</f>
        <v>0</v>
      </c>
      <c r="K84" s="112">
        <f>'NABIDKA DOPRAVCE'!$K26*'Vypocty indexu'!L33*'Cenova nabidka Alternativni'!$F22</f>
        <v>0</v>
      </c>
      <c r="L84" s="112">
        <f>'NABIDKA DOPRAVCE'!$K26*'Vypocty indexu'!M33*'Cenova nabidka Alternativni'!$F22</f>
        <v>0</v>
      </c>
      <c r="M84" s="112">
        <f>'NABIDKA DOPRAVCE'!$K26*'Vypocty indexu'!N33*'Cenova nabidka Alternativni'!$F22</f>
        <v>0</v>
      </c>
      <c r="N84" s="112">
        <f>'NABIDKA DOPRAVCE'!$K26*'Vypocty indexu'!O33*'Cenova nabidka Alternativni'!$F22</f>
        <v>0</v>
      </c>
    </row>
    <row r="85" spans="2:15" outlineLevel="1">
      <c r="B85" s="55">
        <v>22</v>
      </c>
      <c r="C85" s="46" t="s">
        <v>14</v>
      </c>
      <c r="D85" s="184"/>
      <c r="E85" s="112">
        <f>'NABIDKA DOPRAVCE'!$K27*'Vypocty indexu'!F34*'Cenova nabidka Alternativni'!$F23</f>
        <v>0</v>
      </c>
      <c r="F85" s="112">
        <f>'NABIDKA DOPRAVCE'!$K27*'Vypocty indexu'!G34*'Cenova nabidka Alternativni'!$F23</f>
        <v>0</v>
      </c>
      <c r="G85" s="112">
        <f>'NABIDKA DOPRAVCE'!$K27*'Vypocty indexu'!H34*'Cenova nabidka Alternativni'!$F23</f>
        <v>0</v>
      </c>
      <c r="H85" s="112">
        <f>'NABIDKA DOPRAVCE'!$K27*'Vypocty indexu'!I34*'Cenova nabidka Alternativni'!$F23</f>
        <v>0</v>
      </c>
      <c r="I85" s="112">
        <f>'NABIDKA DOPRAVCE'!$K27*'Vypocty indexu'!J34*'Cenova nabidka Alternativni'!$F23</f>
        <v>0</v>
      </c>
      <c r="J85" s="112">
        <f>'NABIDKA DOPRAVCE'!$K27*'Vypocty indexu'!K34*'Cenova nabidka Alternativni'!$F23</f>
        <v>0</v>
      </c>
      <c r="K85" s="112">
        <f>'NABIDKA DOPRAVCE'!$K27*'Vypocty indexu'!L34*'Cenova nabidka Alternativni'!$F23</f>
        <v>0</v>
      </c>
      <c r="L85" s="112">
        <f>'NABIDKA DOPRAVCE'!$K27*'Vypocty indexu'!M34*'Cenova nabidka Alternativni'!$F23</f>
        <v>0</v>
      </c>
      <c r="M85" s="112">
        <f>'NABIDKA DOPRAVCE'!$K27*'Vypocty indexu'!N34*'Cenova nabidka Alternativni'!$F23</f>
        <v>0</v>
      </c>
      <c r="N85" s="112">
        <f>'NABIDKA DOPRAVCE'!$K27*'Vypocty indexu'!O34*'Cenova nabidka Alternativni'!$F23</f>
        <v>0</v>
      </c>
    </row>
    <row r="86" spans="2:15" outlineLevel="1">
      <c r="B86" s="55">
        <v>23</v>
      </c>
      <c r="C86" s="46" t="s">
        <v>15</v>
      </c>
      <c r="D86" s="184"/>
      <c r="E86" s="112">
        <f>'NABIDKA DOPRAVCE'!$K28*'Vypocty indexu'!F35*'Cenova nabidka Alternativni'!$F24</f>
        <v>0</v>
      </c>
      <c r="F86" s="112">
        <f>'NABIDKA DOPRAVCE'!$K28*'Vypocty indexu'!G35*'Cenova nabidka Alternativni'!$F24</f>
        <v>0</v>
      </c>
      <c r="G86" s="112">
        <f>'NABIDKA DOPRAVCE'!$K28*'Vypocty indexu'!H35*'Cenova nabidka Alternativni'!$F24</f>
        <v>0</v>
      </c>
      <c r="H86" s="112">
        <f>'NABIDKA DOPRAVCE'!$K28*'Vypocty indexu'!I35*'Cenova nabidka Alternativni'!$F24</f>
        <v>0</v>
      </c>
      <c r="I86" s="112">
        <f>'NABIDKA DOPRAVCE'!$K28*'Vypocty indexu'!J35*'Cenova nabidka Alternativni'!$F24</f>
        <v>0</v>
      </c>
      <c r="J86" s="112">
        <f>'NABIDKA DOPRAVCE'!$K28*'Vypocty indexu'!K35*'Cenova nabidka Alternativni'!$F24</f>
        <v>0</v>
      </c>
      <c r="K86" s="112">
        <f>'NABIDKA DOPRAVCE'!$K28*'Vypocty indexu'!L35*'Cenova nabidka Alternativni'!$F24</f>
        <v>0</v>
      </c>
      <c r="L86" s="112">
        <f>'NABIDKA DOPRAVCE'!$K28*'Vypocty indexu'!M35*'Cenova nabidka Alternativni'!$F24</f>
        <v>0</v>
      </c>
      <c r="M86" s="112">
        <f>'NABIDKA DOPRAVCE'!$K28*'Vypocty indexu'!N35*'Cenova nabidka Alternativni'!$F24</f>
        <v>0</v>
      </c>
      <c r="N86" s="112">
        <f>'NABIDKA DOPRAVCE'!$K28*'Vypocty indexu'!O35*'Cenova nabidka Alternativni'!$F24</f>
        <v>0</v>
      </c>
    </row>
    <row r="87" spans="2:15" outlineLevel="1">
      <c r="B87" s="55">
        <v>24</v>
      </c>
      <c r="C87" s="46" t="s">
        <v>16</v>
      </c>
      <c r="D87" s="184"/>
      <c r="E87" s="112">
        <f>'NABIDKA DOPRAVCE'!$K29*'Vypocty indexu'!F36*'Cenova nabidka Alternativni'!$F25</f>
        <v>0</v>
      </c>
      <c r="F87" s="112">
        <f>'NABIDKA DOPRAVCE'!$K29*'Vypocty indexu'!G36*'Cenova nabidka Alternativni'!$F25</f>
        <v>0</v>
      </c>
      <c r="G87" s="112">
        <f>'NABIDKA DOPRAVCE'!$K29*'Vypocty indexu'!H36*'Cenova nabidka Alternativni'!$F25</f>
        <v>0</v>
      </c>
      <c r="H87" s="112">
        <f>'NABIDKA DOPRAVCE'!$K29*'Vypocty indexu'!I36*'Cenova nabidka Alternativni'!$F25</f>
        <v>0</v>
      </c>
      <c r="I87" s="112">
        <f>'NABIDKA DOPRAVCE'!$K29*'Vypocty indexu'!J36*'Cenova nabidka Alternativni'!$F25</f>
        <v>0</v>
      </c>
      <c r="J87" s="112">
        <f>'NABIDKA DOPRAVCE'!$K29*'Vypocty indexu'!K36*'Cenova nabidka Alternativni'!$F25</f>
        <v>0</v>
      </c>
      <c r="K87" s="112">
        <f>'NABIDKA DOPRAVCE'!$K29*'Vypocty indexu'!L36*'Cenova nabidka Alternativni'!$F25</f>
        <v>0</v>
      </c>
      <c r="L87" s="112">
        <f>'NABIDKA DOPRAVCE'!$K29*'Vypocty indexu'!M36*'Cenova nabidka Alternativni'!$F25</f>
        <v>0</v>
      </c>
      <c r="M87" s="112">
        <f>'NABIDKA DOPRAVCE'!$K29*'Vypocty indexu'!N36*'Cenova nabidka Alternativni'!$F25</f>
        <v>0</v>
      </c>
      <c r="N87" s="112">
        <f>'NABIDKA DOPRAVCE'!$K29*'Vypocty indexu'!O36*'Cenova nabidka Alternativni'!$F25</f>
        <v>0</v>
      </c>
    </row>
    <row r="88" spans="2:15" outlineLevel="1">
      <c r="B88" s="55">
        <v>25</v>
      </c>
      <c r="C88" s="46" t="s">
        <v>17</v>
      </c>
      <c r="D88" s="184"/>
      <c r="E88" s="112">
        <f>'NABIDKA DOPRAVCE'!$K30*'Vypocty indexu'!F37*'Cenova nabidka Alternativni'!$F26</f>
        <v>0</v>
      </c>
      <c r="F88" s="112">
        <f>'NABIDKA DOPRAVCE'!$K30*'Vypocty indexu'!G37*'Cenova nabidka Alternativni'!$F26</f>
        <v>0</v>
      </c>
      <c r="G88" s="112">
        <f>'NABIDKA DOPRAVCE'!$K30*'Vypocty indexu'!H37*'Cenova nabidka Alternativni'!$F26</f>
        <v>0</v>
      </c>
      <c r="H88" s="112">
        <f>'NABIDKA DOPRAVCE'!$K30*'Vypocty indexu'!I37*'Cenova nabidka Alternativni'!$F26</f>
        <v>0</v>
      </c>
      <c r="I88" s="112">
        <f>'NABIDKA DOPRAVCE'!$K30*'Vypocty indexu'!J37*'Cenova nabidka Alternativni'!$F26</f>
        <v>0</v>
      </c>
      <c r="J88" s="112">
        <f>'NABIDKA DOPRAVCE'!$K30*'Vypocty indexu'!K37*'Cenova nabidka Alternativni'!$F26</f>
        <v>0</v>
      </c>
      <c r="K88" s="112">
        <f>'NABIDKA DOPRAVCE'!$K30*'Vypocty indexu'!L37*'Cenova nabidka Alternativni'!$F26</f>
        <v>0</v>
      </c>
      <c r="L88" s="112">
        <f>'NABIDKA DOPRAVCE'!$K30*'Vypocty indexu'!M37*'Cenova nabidka Alternativni'!$F26</f>
        <v>0</v>
      </c>
      <c r="M88" s="112">
        <f>'NABIDKA DOPRAVCE'!$K30*'Vypocty indexu'!N37*'Cenova nabidka Alternativni'!$F26</f>
        <v>0</v>
      </c>
      <c r="N88" s="112">
        <f>'NABIDKA DOPRAVCE'!$K30*'Vypocty indexu'!O37*'Cenova nabidka Alternativni'!$F26</f>
        <v>0</v>
      </c>
    </row>
    <row r="89" spans="2:15" outlineLevel="1">
      <c r="B89" s="66"/>
      <c r="C89" s="46"/>
      <c r="D89" s="184"/>
      <c r="E89" s="112"/>
      <c r="F89" s="112"/>
      <c r="G89" s="112"/>
      <c r="H89" s="112"/>
      <c r="I89" s="112"/>
      <c r="J89" s="112"/>
      <c r="K89" s="112"/>
      <c r="L89" s="112"/>
      <c r="M89" s="112"/>
      <c r="N89" s="112"/>
    </row>
    <row r="90" spans="2:15" outlineLevel="1">
      <c r="B90" s="55">
        <v>97</v>
      </c>
      <c r="C90" s="46" t="s">
        <v>78</v>
      </c>
      <c r="D90" s="184"/>
      <c r="E90" s="112">
        <f>'NABIDKA DOPRAVCE'!$K32*'Vypocty indexu'!F39*'Cenova nabidka Alternativni'!$F28</f>
        <v>0</v>
      </c>
      <c r="F90" s="112">
        <f>'NABIDKA DOPRAVCE'!$K32*'Vypocty indexu'!G39*'Cenova nabidka Alternativni'!$F28</f>
        <v>0</v>
      </c>
      <c r="G90" s="112">
        <f>'NABIDKA DOPRAVCE'!$K32*'Vypocty indexu'!H39*'Cenova nabidka Alternativni'!$F28</f>
        <v>0</v>
      </c>
      <c r="H90" s="112">
        <f>'NABIDKA DOPRAVCE'!$K32*'Vypocty indexu'!I39*'Cenova nabidka Alternativni'!$F28</f>
        <v>0</v>
      </c>
      <c r="I90" s="112">
        <f>'NABIDKA DOPRAVCE'!$K32*'Vypocty indexu'!J39*'Cenova nabidka Alternativni'!$F28</f>
        <v>0</v>
      </c>
      <c r="J90" s="112">
        <f>'NABIDKA DOPRAVCE'!$K32*'Vypocty indexu'!K39*'Cenova nabidka Alternativni'!$F28</f>
        <v>0</v>
      </c>
      <c r="K90" s="112">
        <f>'NABIDKA DOPRAVCE'!$K32*'Vypocty indexu'!L39*'Cenova nabidka Alternativni'!$F28</f>
        <v>0</v>
      </c>
      <c r="L90" s="112">
        <f>'NABIDKA DOPRAVCE'!$K32*'Vypocty indexu'!M39*'Cenova nabidka Alternativni'!$F28</f>
        <v>0</v>
      </c>
      <c r="M90" s="112">
        <f>'NABIDKA DOPRAVCE'!$K32*'Vypocty indexu'!N39*'Cenova nabidka Alternativni'!$F28</f>
        <v>0</v>
      </c>
      <c r="N90" s="112">
        <f>'NABIDKA DOPRAVCE'!$K32*'Vypocty indexu'!O39*'Cenova nabidka Alternativni'!$F28</f>
        <v>0</v>
      </c>
    </row>
    <row r="91" spans="2:15" outlineLevel="1">
      <c r="B91" s="55">
        <v>98</v>
      </c>
      <c r="C91" s="46" t="s">
        <v>41</v>
      </c>
      <c r="D91" s="184"/>
      <c r="E91" s="112">
        <f>'NABIDKA DOPRAVCE'!$K33*'Vypocty indexu'!F40*'Cenova nabidka Alternativni'!$F29</f>
        <v>0</v>
      </c>
      <c r="F91" s="112">
        <f>'NABIDKA DOPRAVCE'!$K33*'Vypocty indexu'!G40*'Cenova nabidka Alternativni'!$F29</f>
        <v>0</v>
      </c>
      <c r="G91" s="112">
        <f>'NABIDKA DOPRAVCE'!$K33*'Vypocty indexu'!H40*'Cenova nabidka Alternativni'!$F29</f>
        <v>0</v>
      </c>
      <c r="H91" s="112">
        <f>'NABIDKA DOPRAVCE'!$K33*'Vypocty indexu'!I40*'Cenova nabidka Alternativni'!$F29</f>
        <v>0</v>
      </c>
      <c r="I91" s="112">
        <f>'NABIDKA DOPRAVCE'!$K33*'Vypocty indexu'!J40*'Cenova nabidka Alternativni'!$F29</f>
        <v>0</v>
      </c>
      <c r="J91" s="112">
        <f>'NABIDKA DOPRAVCE'!$K33*'Vypocty indexu'!K40*'Cenova nabidka Alternativni'!$F29</f>
        <v>0</v>
      </c>
      <c r="K91" s="112">
        <f>'NABIDKA DOPRAVCE'!$K33*'Vypocty indexu'!L40*'Cenova nabidka Alternativni'!$F29</f>
        <v>0</v>
      </c>
      <c r="L91" s="112">
        <f>'NABIDKA DOPRAVCE'!$K33*'Vypocty indexu'!M40*'Cenova nabidka Alternativni'!$F29</f>
        <v>0</v>
      </c>
      <c r="M91" s="112">
        <f>'NABIDKA DOPRAVCE'!$K33*'Vypocty indexu'!N40*'Cenova nabidka Alternativni'!$F29</f>
        <v>0</v>
      </c>
      <c r="N91" s="112">
        <f>'NABIDKA DOPRAVCE'!$K33*'Vypocty indexu'!O40*'Cenova nabidka Alternativni'!$F29</f>
        <v>0</v>
      </c>
    </row>
    <row r="92" spans="2:15">
      <c r="B92" s="55"/>
      <c r="C92" s="62" t="s">
        <v>100</v>
      </c>
      <c r="D92" s="27"/>
      <c r="E92" s="113">
        <f t="shared" ref="E92:N92" si="3">ROUND(SUM(E69:E91),2)</f>
        <v>0</v>
      </c>
      <c r="F92" s="113">
        <f t="shared" si="3"/>
        <v>0</v>
      </c>
      <c r="G92" s="113">
        <f t="shared" si="3"/>
        <v>0</v>
      </c>
      <c r="H92" s="113">
        <f t="shared" si="3"/>
        <v>0</v>
      </c>
      <c r="I92" s="113">
        <f t="shared" si="3"/>
        <v>0</v>
      </c>
      <c r="J92" s="113">
        <f t="shared" si="3"/>
        <v>0</v>
      </c>
      <c r="K92" s="113">
        <f t="shared" si="3"/>
        <v>0</v>
      </c>
      <c r="L92" s="113">
        <f t="shared" si="3"/>
        <v>0</v>
      </c>
      <c r="M92" s="113">
        <f t="shared" si="3"/>
        <v>0</v>
      </c>
      <c r="N92" s="113">
        <f t="shared" si="3"/>
        <v>0</v>
      </c>
    </row>
    <row r="93" spans="2:15" s="53" customFormat="1" ht="12.75" customHeight="1">
      <c r="E93" s="111"/>
      <c r="F93" s="111"/>
      <c r="G93" s="111"/>
      <c r="H93" s="111"/>
      <c r="I93" s="111"/>
      <c r="J93" s="111"/>
      <c r="K93" s="111"/>
      <c r="L93" s="111"/>
      <c r="M93" s="111"/>
      <c r="N93" s="111"/>
      <c r="O93" s="110"/>
    </row>
    <row r="94" spans="2:15" ht="12.75" customHeight="1">
      <c r="B94" s="538" t="s">
        <v>27</v>
      </c>
      <c r="C94" s="539" t="s">
        <v>55</v>
      </c>
      <c r="D94" s="540"/>
      <c r="E94" s="541">
        <f>'NABIDKA DOPRAVCE'!$K19*'Vypocty indexu'!F26*'Cenova nabidka Alternativni'!$F15</f>
        <v>0</v>
      </c>
      <c r="F94" s="541">
        <f>'NABIDKA DOPRAVCE'!$K19*'Vypocty indexu'!G26*'Cenova nabidka Alternativni'!$F15</f>
        <v>0</v>
      </c>
      <c r="G94" s="541">
        <f>'NABIDKA DOPRAVCE'!$K19*'Vypocty indexu'!H26*'Cenova nabidka Alternativni'!$F15</f>
        <v>0</v>
      </c>
      <c r="H94" s="541">
        <f>'NABIDKA DOPRAVCE'!$K19*'Vypocty indexu'!I26*'Cenova nabidka Alternativni'!$F15</f>
        <v>0</v>
      </c>
      <c r="I94" s="541">
        <f>'NABIDKA DOPRAVCE'!$K19*'Vypocty indexu'!J26*'Cenova nabidka Alternativni'!$F15</f>
        <v>0</v>
      </c>
      <c r="J94" s="541">
        <f>'NABIDKA DOPRAVCE'!$K19*'Vypocty indexu'!K26*'Cenova nabidka Alternativni'!$F15</f>
        <v>0</v>
      </c>
      <c r="K94" s="541">
        <f>'NABIDKA DOPRAVCE'!$K19*'Vypocty indexu'!L26*'Cenova nabidka Alternativni'!$F15</f>
        <v>0</v>
      </c>
      <c r="L94" s="541">
        <f>'NABIDKA DOPRAVCE'!$K19*'Vypocty indexu'!M26*'Cenova nabidka Alternativni'!$F15</f>
        <v>0</v>
      </c>
      <c r="M94" s="541">
        <f>'NABIDKA DOPRAVCE'!$K19*'Vypocty indexu'!N26*'Cenova nabidka Alternativni'!$F15</f>
        <v>0</v>
      </c>
      <c r="N94" s="541">
        <f>'NABIDKA DOPRAVCE'!$K19*'Vypocty indexu'!O26*'Cenova nabidka Alternativni'!$F15</f>
        <v>0</v>
      </c>
    </row>
    <row r="95" spans="2:15" ht="12.75" customHeight="1">
      <c r="B95" s="538" t="s">
        <v>37</v>
      </c>
      <c r="C95" s="539" t="s">
        <v>57</v>
      </c>
      <c r="D95" s="540"/>
      <c r="E95" s="541">
        <f>'NABIDKA DOPRAVCE'!$K21*'Vypocty indexu'!F28*'Cenova nabidka Alternativni'!$F17</f>
        <v>0</v>
      </c>
      <c r="F95" s="541">
        <f>'NABIDKA DOPRAVCE'!$K21*'Vypocty indexu'!G28*'Cenova nabidka Alternativni'!$F17</f>
        <v>0</v>
      </c>
      <c r="G95" s="541">
        <f>'NABIDKA DOPRAVCE'!$K21*'Vypocty indexu'!H28*'Cenova nabidka Alternativni'!$F17</f>
        <v>0</v>
      </c>
      <c r="H95" s="541">
        <f>'NABIDKA DOPRAVCE'!$K21*'Vypocty indexu'!I28*'Cenova nabidka Alternativni'!$F17</f>
        <v>0</v>
      </c>
      <c r="I95" s="541">
        <f>'NABIDKA DOPRAVCE'!$K21*'Vypocty indexu'!J28*'Cenova nabidka Alternativni'!$F17</f>
        <v>0</v>
      </c>
      <c r="J95" s="541">
        <f>'NABIDKA DOPRAVCE'!$K21*'Vypocty indexu'!K28*'Cenova nabidka Alternativni'!$F17</f>
        <v>0</v>
      </c>
      <c r="K95" s="541">
        <f>'NABIDKA DOPRAVCE'!$K21*'Vypocty indexu'!L28*'Cenova nabidka Alternativni'!$F17</f>
        <v>0</v>
      </c>
      <c r="L95" s="541">
        <f>'NABIDKA DOPRAVCE'!$K21*'Vypocty indexu'!M28*'Cenova nabidka Alternativni'!$F17</f>
        <v>0</v>
      </c>
      <c r="M95" s="541">
        <f>'NABIDKA DOPRAVCE'!$K21*'Vypocty indexu'!N28*'Cenova nabidka Alternativni'!$F17</f>
        <v>0</v>
      </c>
      <c r="N95" s="541">
        <f>'NABIDKA DOPRAVCE'!$K21*'Vypocty indexu'!O28*'Cenova nabidka Alternativni'!$F17</f>
        <v>0</v>
      </c>
    </row>
    <row r="96" spans="2:15" ht="12.75" customHeight="1"/>
    <row r="97" ht="12.75" hidden="1" customHeight="1"/>
    <row r="98" ht="12.75" hidden="1" customHeight="1"/>
    <row r="99" ht="12.75" hidden="1" customHeight="1"/>
    <row r="100" ht="12.75" hidden="1" customHeight="1"/>
    <row r="101" ht="12.75" hidden="1" customHeight="1"/>
    <row r="102" ht="12.75" hidden="1" customHeight="1"/>
    <row r="103" ht="12.75" hidden="1" customHeight="1"/>
    <row r="104" ht="12.75" hidden="1" customHeight="1"/>
    <row r="105" ht="12.75" hidden="1" customHeight="1"/>
    <row r="106" ht="12.75" hidden="1" customHeight="1"/>
    <row r="107" ht="12.75" hidden="1" customHeight="1"/>
    <row r="108" ht="12.75" hidden="1" customHeight="1"/>
    <row r="109" ht="12.75" hidden="1" customHeight="1"/>
    <row r="110" ht="12.75" hidden="1" customHeight="1"/>
    <row r="111" ht="12.75" hidden="1" customHeight="1"/>
    <row r="112" ht="12.75" hidden="1" customHeight="1"/>
    <row r="113" ht="12.75" hidden="1" customHeight="1"/>
    <row r="114" ht="12.75" hidden="1" customHeight="1"/>
    <row r="115" ht="12.75" hidden="1" customHeight="1"/>
    <row r="116" ht="12.75" hidden="1" customHeight="1"/>
    <row r="117" ht="12.75" hidden="1" customHeight="1"/>
    <row r="118" ht="12.75" hidden="1" customHeight="1"/>
    <row r="119" ht="12.75" hidden="1" customHeight="1"/>
    <row r="120" ht="12.75" hidden="1" customHeight="1"/>
    <row r="121" ht="12.75" hidden="1" customHeight="1"/>
    <row r="122" ht="12.75" hidden="1" customHeight="1"/>
    <row r="123" ht="12.75" hidden="1" customHeight="1"/>
    <row r="124" ht="12.75" hidden="1" customHeight="1"/>
    <row r="125" ht="12.75" hidden="1" customHeight="1"/>
    <row r="126" ht="12.75" hidden="1" customHeight="1"/>
    <row r="127" ht="12.75" hidden="1" customHeight="1"/>
    <row r="128" ht="12.75" hidden="1" customHeight="1"/>
    <row r="129" ht="12.75" hidden="1" customHeight="1"/>
    <row r="130" ht="12.75" hidden="1" customHeight="1"/>
  </sheetData>
  <sheetProtection algorithmName="SHA-512" hashValue="srUlHGegPHmyN/VVuTk+oOLFbYBHlaqNRmNAMssTs4nxmbvQgz2oyRTkmdvL3eQxmHujkjylATOnQwtat3WT+g==" saltValue="hMydiqPnGuExXplD+tUEYA==" spinCount="100000" sheet="1" formatRows="0"/>
  <conditionalFormatting sqref="E31:N31">
    <cfRule type="expression" dxfId="0" priority="1">
      <formula>OR(E31&lt;SH,E31&gt;HH)</formula>
    </cfRule>
  </conditionalFormatting>
  <pageMargins left="0.70866141732283472" right="0.70866141732283472" top="0.78740157480314965" bottom="0.78740157480314965" header="0.31496062992125984" footer="0.31496062992125984"/>
  <pageSetup paperSize="9" scale="89" fitToHeight="3" orientation="landscape" r:id="rId1"/>
  <headerFooter>
    <oddHeader>&amp;F</oddHeader>
    <oddFooter>&amp;A</oddFooter>
  </headerFooter>
  <rowBreaks count="2" manualBreakCount="2">
    <brk id="32" max="16383" man="1"/>
    <brk id="62" max="16383" man="1"/>
  </rowBreak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List19"/>
  <dimension ref="A1:O74"/>
  <sheetViews>
    <sheetView workbookViewId="0"/>
  </sheetViews>
  <sheetFormatPr defaultColWidth="0" defaultRowHeight="12.75" customHeight="1" zeroHeight="1"/>
  <cols>
    <col min="1" max="1" width="4.7109375" style="8" customWidth="1"/>
    <col min="2" max="2" width="9.140625" style="8" customWidth="1"/>
    <col min="3" max="3" width="22.140625" style="8" customWidth="1"/>
    <col min="4" max="4" width="16.85546875" style="8" customWidth="1"/>
    <col min="5" max="14" width="14.7109375" style="8" customWidth="1"/>
    <col min="15" max="15" width="4.7109375" style="87" customWidth="1"/>
    <col min="16" max="16384" width="9.140625" style="8" hidden="1"/>
  </cols>
  <sheetData>
    <row r="1" spans="2:15" s="9" customFormat="1">
      <c r="O1" s="49"/>
    </row>
    <row r="2" spans="2:15" s="9" customFormat="1">
      <c r="B2" s="10" t="s">
        <v>85</v>
      </c>
      <c r="O2" s="49"/>
    </row>
    <row r="3" spans="2:15" s="9" customFormat="1">
      <c r="E3" s="9" t="s">
        <v>68</v>
      </c>
      <c r="H3" s="9" t="s">
        <v>69</v>
      </c>
      <c r="K3" s="9" t="s">
        <v>70</v>
      </c>
      <c r="N3" s="9" t="s">
        <v>71</v>
      </c>
      <c r="O3" s="49"/>
    </row>
    <row r="4" spans="2:15" s="9" customFormat="1">
      <c r="B4" s="52" t="s">
        <v>32</v>
      </c>
      <c r="C4" s="52" t="s">
        <v>59</v>
      </c>
      <c r="D4" s="53"/>
      <c r="E4" s="72">
        <f>VR</f>
        <v>1</v>
      </c>
      <c r="F4" s="73">
        <f>E4+1</f>
        <v>2</v>
      </c>
      <c r="G4" s="73">
        <f t="shared" ref="G4:N4" si="0">F4+1</f>
        <v>3</v>
      </c>
      <c r="H4" s="74">
        <f t="shared" si="0"/>
        <v>4</v>
      </c>
      <c r="I4" s="74">
        <f t="shared" si="0"/>
        <v>5</v>
      </c>
      <c r="J4" s="74">
        <f t="shared" si="0"/>
        <v>6</v>
      </c>
      <c r="K4" s="75">
        <f t="shared" si="0"/>
        <v>7</v>
      </c>
      <c r="L4" s="75">
        <f t="shared" si="0"/>
        <v>8</v>
      </c>
      <c r="M4" s="75">
        <f t="shared" si="0"/>
        <v>9</v>
      </c>
      <c r="N4" s="57">
        <f t="shared" si="0"/>
        <v>10</v>
      </c>
      <c r="O4" s="49"/>
    </row>
    <row r="5" spans="2:15" s="9" customFormat="1">
      <c r="B5" s="55" t="s">
        <v>19</v>
      </c>
      <c r="C5" s="46" t="s">
        <v>50</v>
      </c>
      <c r="D5" s="47"/>
      <c r="E5" s="70"/>
      <c r="F5" s="70"/>
      <c r="G5" s="70"/>
      <c r="H5" s="70">
        <f>'Vypocty NAFTA'!H8*5%</f>
        <v>0</v>
      </c>
      <c r="I5" s="70">
        <f>'Vypocty NAFTA'!I8*5%</f>
        <v>0</v>
      </c>
      <c r="J5" s="70">
        <f>'Vypocty NAFTA'!J8*5%</f>
        <v>0</v>
      </c>
      <c r="K5" s="70">
        <f>'Vypocty NAFTA'!K8*-3%</f>
        <v>0</v>
      </c>
      <c r="L5" s="70">
        <f>'Vypocty NAFTA'!L8*-3%</f>
        <v>0</v>
      </c>
      <c r="M5" s="70">
        <f>'Vypocty NAFTA'!M8*-3%</f>
        <v>0</v>
      </c>
      <c r="N5" s="70"/>
      <c r="O5" s="49"/>
    </row>
    <row r="6" spans="2:15" s="9" customFormat="1">
      <c r="B6" s="55" t="s">
        <v>20</v>
      </c>
      <c r="C6" s="46" t="s">
        <v>51</v>
      </c>
      <c r="D6" s="47"/>
      <c r="E6" s="70"/>
      <c r="F6" s="70">
        <v>-1000000</v>
      </c>
      <c r="G6" s="70">
        <v>-1000000</v>
      </c>
      <c r="H6" s="70">
        <f>'Vypocty NAFTA'!H9*5%</f>
        <v>0</v>
      </c>
      <c r="I6" s="70">
        <f>'Vypocty NAFTA'!I9*5%</f>
        <v>0</v>
      </c>
      <c r="J6" s="70">
        <f>'Vypocty NAFTA'!J9*5%</f>
        <v>0</v>
      </c>
      <c r="K6" s="70">
        <f>'Vypocty NAFTA'!K9*-3%</f>
        <v>0</v>
      </c>
      <c r="L6" s="70">
        <f>'Vypocty NAFTA'!L9*-3%</f>
        <v>0</v>
      </c>
      <c r="M6" s="70">
        <f>'Vypocty NAFTA'!M9*-3%</f>
        <v>0</v>
      </c>
      <c r="N6" s="70"/>
      <c r="O6" s="49"/>
    </row>
    <row r="7" spans="2:15" s="9" customFormat="1">
      <c r="B7" s="55" t="s">
        <v>21</v>
      </c>
      <c r="C7" s="46" t="s">
        <v>52</v>
      </c>
      <c r="D7" s="47"/>
      <c r="E7" s="70"/>
      <c r="F7" s="70"/>
      <c r="G7" s="70"/>
      <c r="H7" s="70" t="e">
        <f>'Vypocty NAFTA'!#REF!*5%</f>
        <v>#REF!</v>
      </c>
      <c r="I7" s="70" t="e">
        <f>'Vypocty NAFTA'!#REF!*5%</f>
        <v>#REF!</v>
      </c>
      <c r="J7" s="70" t="e">
        <f>'Vypocty NAFTA'!#REF!*5%</f>
        <v>#REF!</v>
      </c>
      <c r="K7" s="70" t="e">
        <f>'Vypocty NAFTA'!#REF!*-3%</f>
        <v>#REF!</v>
      </c>
      <c r="L7" s="70" t="e">
        <f>'Vypocty NAFTA'!#REF!*-3%</f>
        <v>#REF!</v>
      </c>
      <c r="M7" s="70" t="e">
        <f>'Vypocty NAFTA'!#REF!*-3%</f>
        <v>#REF!</v>
      </c>
      <c r="N7" s="70"/>
      <c r="O7" s="49"/>
    </row>
    <row r="8" spans="2:15" s="9" customFormat="1">
      <c r="B8" s="55">
        <v>12</v>
      </c>
      <c r="C8" s="46" t="s">
        <v>5</v>
      </c>
      <c r="D8" s="47"/>
      <c r="E8" s="70"/>
      <c r="F8" s="70"/>
      <c r="G8" s="70"/>
      <c r="H8" s="70">
        <f>'Vypocty NAFTA'!H11*5%</f>
        <v>0</v>
      </c>
      <c r="I8" s="70">
        <f>'Vypocty NAFTA'!I11*5%</f>
        <v>0</v>
      </c>
      <c r="J8" s="70">
        <f>'Vypocty NAFTA'!J11*5%</f>
        <v>0</v>
      </c>
      <c r="K8" s="70">
        <f>'Vypocty NAFTA'!K11*-3%</f>
        <v>0</v>
      </c>
      <c r="L8" s="70">
        <f>'Vypocty NAFTA'!L11*-3%</f>
        <v>0</v>
      </c>
      <c r="M8" s="70">
        <f>'Vypocty NAFTA'!M11*-3%</f>
        <v>0</v>
      </c>
      <c r="N8" s="70"/>
      <c r="O8" s="49"/>
    </row>
    <row r="9" spans="2:15" s="9" customFormat="1">
      <c r="B9" s="55">
        <v>13</v>
      </c>
      <c r="C9" s="46" t="s">
        <v>6</v>
      </c>
      <c r="D9" s="47"/>
      <c r="E9" s="70"/>
      <c r="F9" s="70"/>
      <c r="G9" s="70"/>
      <c r="H9" s="70">
        <f>'Vypocty NAFTA'!H12*5%</f>
        <v>0</v>
      </c>
      <c r="I9" s="70">
        <f>'Vypocty NAFTA'!I12*5%</f>
        <v>0</v>
      </c>
      <c r="J9" s="70">
        <f>'Vypocty NAFTA'!J12*5%</f>
        <v>0</v>
      </c>
      <c r="K9" s="70">
        <f>'Vypocty NAFTA'!K12*-3%</f>
        <v>0</v>
      </c>
      <c r="L9" s="70">
        <f>'Vypocty NAFTA'!L12*-3%</f>
        <v>0</v>
      </c>
      <c r="M9" s="70">
        <f>'Vypocty NAFTA'!M12*-3%</f>
        <v>0</v>
      </c>
      <c r="N9" s="70"/>
      <c r="O9" s="49"/>
    </row>
    <row r="10" spans="2:15" s="9" customFormat="1">
      <c r="B10" s="55" t="s">
        <v>25</v>
      </c>
      <c r="C10" s="46" t="s">
        <v>53</v>
      </c>
      <c r="D10" s="47"/>
      <c r="E10" s="70"/>
      <c r="F10" s="70"/>
      <c r="G10" s="70"/>
      <c r="H10" s="70">
        <f>'Vypocty NAFTA'!H13*5%</f>
        <v>0</v>
      </c>
      <c r="I10" s="70">
        <f>'Vypocty NAFTA'!I13*5%</f>
        <v>0</v>
      </c>
      <c r="J10" s="70">
        <f>'Vypocty NAFTA'!J13*5%</f>
        <v>0</v>
      </c>
      <c r="K10" s="70">
        <f>'Vypocty NAFTA'!K13*-3%</f>
        <v>0</v>
      </c>
      <c r="L10" s="70">
        <f>'Vypocty NAFTA'!L13*-3%</f>
        <v>0</v>
      </c>
      <c r="M10" s="70">
        <f>'Vypocty NAFTA'!M13*-3%</f>
        <v>0</v>
      </c>
      <c r="N10" s="70"/>
      <c r="O10" s="49"/>
    </row>
    <row r="11" spans="2:15" s="9" customFormat="1">
      <c r="B11" s="55" t="s">
        <v>26</v>
      </c>
      <c r="C11" s="46" t="s">
        <v>54</v>
      </c>
      <c r="D11" s="47"/>
      <c r="E11" s="70"/>
      <c r="F11" s="70"/>
      <c r="G11" s="70"/>
      <c r="H11" s="70">
        <f>'Vypocty NAFTA'!H14*5%</f>
        <v>0</v>
      </c>
      <c r="I11" s="70">
        <f>'Vypocty NAFTA'!I14*5%</f>
        <v>0</v>
      </c>
      <c r="J11" s="70">
        <f>'Vypocty NAFTA'!J14*5%</f>
        <v>0</v>
      </c>
      <c r="K11" s="70">
        <f>'Vypocty NAFTA'!K14*-3%</f>
        <v>0</v>
      </c>
      <c r="L11" s="70">
        <f>'Vypocty NAFTA'!L14*-3%</f>
        <v>0</v>
      </c>
      <c r="M11" s="70">
        <f>'Vypocty NAFTA'!M14*-3%</f>
        <v>0</v>
      </c>
      <c r="N11" s="70"/>
      <c r="O11" s="49"/>
    </row>
    <row r="12" spans="2:15" s="9" customFormat="1">
      <c r="B12" s="55">
        <v>15</v>
      </c>
      <c r="C12" s="46" t="s">
        <v>39</v>
      </c>
      <c r="D12" s="47"/>
      <c r="E12" s="70"/>
      <c r="F12" s="70"/>
      <c r="G12" s="70"/>
      <c r="H12" s="70">
        <f>'Vypocty NAFTA'!H15*5%</f>
        <v>0</v>
      </c>
      <c r="I12" s="70">
        <f>'Vypocty NAFTA'!I15*5%</f>
        <v>0</v>
      </c>
      <c r="J12" s="70">
        <f>'Vypocty NAFTA'!J15*5%</f>
        <v>0</v>
      </c>
      <c r="K12" s="70">
        <f>'Vypocty NAFTA'!K15*-3%</f>
        <v>0</v>
      </c>
      <c r="L12" s="70">
        <f>'Vypocty NAFTA'!L15*-3%</f>
        <v>0</v>
      </c>
      <c r="M12" s="70">
        <f>'Vypocty NAFTA'!M15*-3%</f>
        <v>0</v>
      </c>
      <c r="N12" s="70"/>
      <c r="O12" s="49"/>
    </row>
    <row r="13" spans="2:15" s="9" customFormat="1">
      <c r="B13" s="55" t="s">
        <v>27</v>
      </c>
      <c r="C13" s="46" t="s">
        <v>55</v>
      </c>
      <c r="D13" s="47"/>
      <c r="E13" s="70"/>
      <c r="F13" s="70"/>
      <c r="G13" s="70"/>
      <c r="H13" s="70">
        <f>'Vypocty NAFTA'!H16*5%</f>
        <v>0</v>
      </c>
      <c r="I13" s="70">
        <f>'Vypocty NAFTA'!I16*5%</f>
        <v>0</v>
      </c>
      <c r="J13" s="70">
        <f>'Vypocty NAFTA'!J16*5%</f>
        <v>0</v>
      </c>
      <c r="K13" s="70">
        <f>'Vypocty NAFTA'!K16*-3%</f>
        <v>0</v>
      </c>
      <c r="L13" s="70">
        <f>'Vypocty NAFTA'!L16*-3%</f>
        <v>0</v>
      </c>
      <c r="M13" s="70">
        <f>'Vypocty NAFTA'!M16*-3%</f>
        <v>0</v>
      </c>
      <c r="N13" s="70"/>
      <c r="O13" s="49"/>
    </row>
    <row r="14" spans="2:15" s="9" customFormat="1">
      <c r="B14" s="55" t="s">
        <v>28</v>
      </c>
      <c r="C14" s="46" t="s">
        <v>56</v>
      </c>
      <c r="D14" s="47"/>
      <c r="E14" s="70"/>
      <c r="F14" s="70"/>
      <c r="G14" s="70"/>
      <c r="H14" s="70">
        <f>'Vypocty NAFTA'!H17*5%</f>
        <v>0</v>
      </c>
      <c r="I14" s="70">
        <f>'Vypocty NAFTA'!I17*5%</f>
        <v>0</v>
      </c>
      <c r="J14" s="70">
        <f>'Vypocty NAFTA'!J17*5%</f>
        <v>0</v>
      </c>
      <c r="K14" s="70">
        <f>'Vypocty NAFTA'!K17*-3%</f>
        <v>0</v>
      </c>
      <c r="L14" s="70">
        <f>'Vypocty NAFTA'!L17*-3%</f>
        <v>0</v>
      </c>
      <c r="M14" s="70">
        <f>'Vypocty NAFTA'!M17*-3%</f>
        <v>0</v>
      </c>
      <c r="N14" s="70"/>
      <c r="O14" s="49"/>
    </row>
    <row r="15" spans="2:15" s="9" customFormat="1">
      <c r="B15" s="55" t="s">
        <v>37</v>
      </c>
      <c r="C15" s="46" t="s">
        <v>57</v>
      </c>
      <c r="D15" s="47"/>
      <c r="E15" s="70"/>
      <c r="F15" s="70"/>
      <c r="G15" s="70"/>
      <c r="H15" s="70">
        <f>'Vypocty NAFTA'!H18*5%</f>
        <v>0</v>
      </c>
      <c r="I15" s="70">
        <f>'Vypocty NAFTA'!I18*5%</f>
        <v>0</v>
      </c>
      <c r="J15" s="70">
        <f>'Vypocty NAFTA'!J18*5%</f>
        <v>0</v>
      </c>
      <c r="K15" s="70">
        <f>'Vypocty NAFTA'!K18*-3%</f>
        <v>0</v>
      </c>
      <c r="L15" s="70">
        <f>'Vypocty NAFTA'!L18*-3%</f>
        <v>0</v>
      </c>
      <c r="M15" s="70">
        <f>'Vypocty NAFTA'!M18*-3%</f>
        <v>0</v>
      </c>
      <c r="N15" s="70"/>
      <c r="O15" s="49"/>
    </row>
    <row r="16" spans="2:15" s="9" customFormat="1">
      <c r="B16" s="55" t="s">
        <v>38</v>
      </c>
      <c r="C16" s="46" t="s">
        <v>58</v>
      </c>
      <c r="D16" s="47"/>
      <c r="E16" s="70"/>
      <c r="F16" s="70"/>
      <c r="G16" s="70"/>
      <c r="H16" s="70">
        <f>'Vypocty NAFTA'!H19*5%</f>
        <v>0</v>
      </c>
      <c r="I16" s="70">
        <f>'Vypocty NAFTA'!I19*5%</f>
        <v>0</v>
      </c>
      <c r="J16" s="70">
        <f>'Vypocty NAFTA'!J19*5%</f>
        <v>0</v>
      </c>
      <c r="K16" s="70">
        <f>'Vypocty NAFTA'!K19*-3%</f>
        <v>0</v>
      </c>
      <c r="L16" s="70">
        <f>'Vypocty NAFTA'!L19*-3%</f>
        <v>0</v>
      </c>
      <c r="M16" s="70">
        <f>'Vypocty NAFTA'!M19*-3%</f>
        <v>0</v>
      </c>
      <c r="N16" s="70"/>
      <c r="O16" s="49"/>
    </row>
    <row r="17" spans="1:15" s="9" customFormat="1">
      <c r="B17" s="55">
        <v>18</v>
      </c>
      <c r="C17" s="46" t="s">
        <v>10</v>
      </c>
      <c r="D17" s="47"/>
      <c r="E17" s="70"/>
      <c r="F17" s="70"/>
      <c r="G17" s="70"/>
      <c r="H17" s="70">
        <f>'Vypocty NAFTA'!H20*5%</f>
        <v>0</v>
      </c>
      <c r="I17" s="70">
        <f>'Vypocty NAFTA'!I20*5%</f>
        <v>0</v>
      </c>
      <c r="J17" s="70">
        <f>'Vypocty NAFTA'!J20*5%</f>
        <v>0</v>
      </c>
      <c r="K17" s="70">
        <f>'Vypocty NAFTA'!K20*-3%</f>
        <v>0</v>
      </c>
      <c r="L17" s="70">
        <f>'Vypocty NAFTA'!L20*-3%</f>
        <v>0</v>
      </c>
      <c r="M17" s="70">
        <f>'Vypocty NAFTA'!M20*-3%</f>
        <v>0</v>
      </c>
      <c r="N17" s="70"/>
      <c r="O17" s="49"/>
    </row>
    <row r="18" spans="1:15" s="9" customFormat="1">
      <c r="B18" s="55">
        <v>19</v>
      </c>
      <c r="C18" s="46" t="s">
        <v>11</v>
      </c>
      <c r="D18" s="47"/>
      <c r="E18" s="70"/>
      <c r="F18" s="70"/>
      <c r="G18" s="70"/>
      <c r="H18" s="70">
        <f>'Vypocty NAFTA'!H21*5%</f>
        <v>0</v>
      </c>
      <c r="I18" s="70">
        <f>'Vypocty NAFTA'!I21*5%</f>
        <v>0</v>
      </c>
      <c r="J18" s="70">
        <f>'Vypocty NAFTA'!J21*5%</f>
        <v>0</v>
      </c>
      <c r="K18" s="70">
        <f>'Vypocty NAFTA'!K21*-3%</f>
        <v>0</v>
      </c>
      <c r="L18" s="70">
        <f>'Vypocty NAFTA'!L21*-3%</f>
        <v>0</v>
      </c>
      <c r="M18" s="70">
        <f>'Vypocty NAFTA'!M21*-3%</f>
        <v>0</v>
      </c>
      <c r="N18" s="70"/>
      <c r="O18" s="49"/>
    </row>
    <row r="19" spans="1:15" s="9" customFormat="1">
      <c r="B19" s="55">
        <v>20</v>
      </c>
      <c r="C19" s="46" t="s">
        <v>12</v>
      </c>
      <c r="D19" s="47"/>
      <c r="E19" s="70"/>
      <c r="F19" s="70"/>
      <c r="G19" s="70"/>
      <c r="H19" s="70">
        <f>'Vypocty NAFTA'!H22*5%</f>
        <v>0</v>
      </c>
      <c r="I19" s="70">
        <f>'Vypocty NAFTA'!I22*5%</f>
        <v>0</v>
      </c>
      <c r="J19" s="70">
        <f>'Vypocty NAFTA'!J22*5%</f>
        <v>0</v>
      </c>
      <c r="K19" s="70">
        <f>'Vypocty NAFTA'!K22*-3%</f>
        <v>0</v>
      </c>
      <c r="L19" s="70">
        <f>'Vypocty NAFTA'!L22*-3%</f>
        <v>0</v>
      </c>
      <c r="M19" s="70">
        <f>'Vypocty NAFTA'!M22*-3%</f>
        <v>0</v>
      </c>
      <c r="N19" s="70"/>
      <c r="O19" s="49"/>
    </row>
    <row r="20" spans="1:15" s="9" customFormat="1">
      <c r="B20" s="55">
        <v>21</v>
      </c>
      <c r="C20" s="46" t="s">
        <v>13</v>
      </c>
      <c r="D20" s="47"/>
      <c r="E20" s="70"/>
      <c r="F20" s="70"/>
      <c r="G20" s="70"/>
      <c r="H20" s="70">
        <f>'Vypocty NAFTA'!H23*5%</f>
        <v>0</v>
      </c>
      <c r="I20" s="70">
        <f>'Vypocty NAFTA'!I23*5%</f>
        <v>0</v>
      </c>
      <c r="J20" s="70">
        <f>'Vypocty NAFTA'!J23*5%</f>
        <v>0</v>
      </c>
      <c r="K20" s="70">
        <f>'Vypocty NAFTA'!K23*-3%</f>
        <v>0</v>
      </c>
      <c r="L20" s="70">
        <f>'Vypocty NAFTA'!L23*-3%</f>
        <v>0</v>
      </c>
      <c r="M20" s="70">
        <f>'Vypocty NAFTA'!M23*-3%</f>
        <v>0</v>
      </c>
      <c r="N20" s="70"/>
      <c r="O20" s="49"/>
    </row>
    <row r="21" spans="1:15" s="9" customFormat="1">
      <c r="B21" s="55">
        <v>22</v>
      </c>
      <c r="C21" s="46" t="s">
        <v>14</v>
      </c>
      <c r="D21" s="47"/>
      <c r="E21" s="70"/>
      <c r="F21" s="70"/>
      <c r="G21" s="70"/>
      <c r="H21" s="70">
        <f>'Vypocty NAFTA'!H24*5%</f>
        <v>0</v>
      </c>
      <c r="I21" s="70">
        <f>'Vypocty NAFTA'!I24*5%</f>
        <v>0</v>
      </c>
      <c r="J21" s="70">
        <f>'Vypocty NAFTA'!J24*5%</f>
        <v>0</v>
      </c>
      <c r="K21" s="70">
        <f>'Vypocty NAFTA'!K24*-3%</f>
        <v>0</v>
      </c>
      <c r="L21" s="70">
        <f>'Vypocty NAFTA'!L24*-3%</f>
        <v>0</v>
      </c>
      <c r="M21" s="70">
        <f>'Vypocty NAFTA'!M24*-3%</f>
        <v>0</v>
      </c>
      <c r="N21" s="70"/>
      <c r="O21" s="49"/>
    </row>
    <row r="22" spans="1:15" s="9" customFormat="1">
      <c r="B22" s="55">
        <v>23</v>
      </c>
      <c r="C22" s="46" t="s">
        <v>15</v>
      </c>
      <c r="D22" s="47"/>
      <c r="E22" s="70"/>
      <c r="F22" s="70"/>
      <c r="G22" s="70"/>
      <c r="H22" s="70">
        <f>'Vypocty NAFTA'!H25*5%</f>
        <v>0</v>
      </c>
      <c r="I22" s="70">
        <f>'Vypocty NAFTA'!I25*5%</f>
        <v>0</v>
      </c>
      <c r="J22" s="70">
        <f>'Vypocty NAFTA'!J25*5%</f>
        <v>0</v>
      </c>
      <c r="K22" s="70">
        <f>'Vypocty NAFTA'!K25*-3%</f>
        <v>0</v>
      </c>
      <c r="L22" s="70">
        <f>'Vypocty NAFTA'!L25*-3%</f>
        <v>0</v>
      </c>
      <c r="M22" s="70">
        <f>'Vypocty NAFTA'!M25*-3%</f>
        <v>0</v>
      </c>
      <c r="N22" s="70"/>
      <c r="O22" s="49"/>
    </row>
    <row r="23" spans="1:15" s="9" customFormat="1">
      <c r="B23" s="55">
        <v>24</v>
      </c>
      <c r="C23" s="46" t="s">
        <v>16</v>
      </c>
      <c r="D23" s="47"/>
      <c r="E23" s="70"/>
      <c r="F23" s="70"/>
      <c r="G23" s="70"/>
      <c r="H23" s="70">
        <f>'Vypocty NAFTA'!H26*5%</f>
        <v>0</v>
      </c>
      <c r="I23" s="70">
        <f>'Vypocty NAFTA'!I26*5%</f>
        <v>0</v>
      </c>
      <c r="J23" s="70">
        <f>'Vypocty NAFTA'!J26*5%</f>
        <v>0</v>
      </c>
      <c r="K23" s="70">
        <f>'Vypocty NAFTA'!K26*-3%</f>
        <v>0</v>
      </c>
      <c r="L23" s="70">
        <f>'Vypocty NAFTA'!L26*-3%</f>
        <v>0</v>
      </c>
      <c r="M23" s="70">
        <f>'Vypocty NAFTA'!M26*-3%</f>
        <v>0</v>
      </c>
      <c r="N23" s="70"/>
      <c r="O23" s="49"/>
    </row>
    <row r="24" spans="1:15" s="9" customFormat="1">
      <c r="B24" s="55">
        <v>25</v>
      </c>
      <c r="C24" s="46" t="s">
        <v>17</v>
      </c>
      <c r="D24" s="47"/>
      <c r="E24" s="70"/>
      <c r="F24" s="70"/>
      <c r="G24" s="70"/>
      <c r="H24" s="70">
        <f>'Vypocty NAFTA'!H27*5%</f>
        <v>0</v>
      </c>
      <c r="I24" s="70">
        <f>'Vypocty NAFTA'!I27*5%</f>
        <v>0</v>
      </c>
      <c r="J24" s="70">
        <f>'Vypocty NAFTA'!J27*5%</f>
        <v>0</v>
      </c>
      <c r="K24" s="70">
        <f>'Vypocty NAFTA'!K27*-3%</f>
        <v>0</v>
      </c>
      <c r="L24" s="70">
        <f>'Vypocty NAFTA'!L27*-3%</f>
        <v>0</v>
      </c>
      <c r="M24" s="70">
        <f>'Vypocty NAFTA'!M27*-3%</f>
        <v>0</v>
      </c>
      <c r="N24" s="70"/>
      <c r="O24" s="49"/>
    </row>
    <row r="25" spans="1:15" s="9" customFormat="1">
      <c r="B25" s="66"/>
      <c r="C25" s="46" t="s">
        <v>78</v>
      </c>
      <c r="D25" s="47"/>
      <c r="E25" s="70"/>
      <c r="F25" s="70"/>
      <c r="G25" s="70"/>
      <c r="H25" s="70">
        <f>'Vypocty NAFTA'!H29*5%</f>
        <v>0</v>
      </c>
      <c r="I25" s="70">
        <f>'Vypocty NAFTA'!I29*5%</f>
        <v>0</v>
      </c>
      <c r="J25" s="70">
        <f>'Vypocty NAFTA'!J29*5%</f>
        <v>0</v>
      </c>
      <c r="K25" s="70">
        <f>'Vypocty NAFTA'!K29*-3%</f>
        <v>0</v>
      </c>
      <c r="L25" s="70">
        <f>'Vypocty NAFTA'!L29*-3%</f>
        <v>0</v>
      </c>
      <c r="M25" s="70">
        <f>'Vypocty NAFTA'!M29*-3%</f>
        <v>0</v>
      </c>
      <c r="N25" s="70"/>
      <c r="O25" s="49"/>
    </row>
    <row r="26" spans="1:15" ht="12.75" customHeight="1">
      <c r="A26" s="9"/>
      <c r="B26" s="9"/>
      <c r="C26" s="9"/>
      <c r="D26" s="9"/>
      <c r="E26" s="9"/>
      <c r="F26" s="9"/>
      <c r="G26" s="9"/>
      <c r="H26" s="9"/>
      <c r="I26" s="9"/>
      <c r="J26" s="9"/>
      <c r="K26" s="9"/>
      <c r="L26" s="9"/>
      <c r="M26" s="9"/>
      <c r="N26" s="9"/>
      <c r="O26" s="49"/>
    </row>
    <row r="27" spans="1:15" ht="12.75" hidden="1" customHeight="1"/>
    <row r="28" spans="1:15" ht="12.75" hidden="1" customHeight="1"/>
    <row r="29" spans="1:15" ht="12.75" hidden="1" customHeight="1"/>
    <row r="30" spans="1:15" ht="12.75" hidden="1" customHeight="1"/>
    <row r="31" spans="1:15" ht="12.75" hidden="1" customHeight="1"/>
    <row r="32" spans="1:15" ht="12.75" hidden="1" customHeight="1"/>
    <row r="33" ht="12.75" hidden="1" customHeight="1"/>
    <row r="34" ht="12.75" hidden="1" customHeight="1"/>
    <row r="35" ht="12.75" hidden="1" customHeight="1"/>
    <row r="36" ht="12.75" hidden="1" customHeight="1"/>
    <row r="37" ht="12.75" hidden="1" customHeight="1"/>
    <row r="38" ht="12.75" hidden="1" customHeight="1"/>
    <row r="39" ht="12.75" hidden="1" customHeight="1"/>
    <row r="40" ht="12.75" hidden="1" customHeight="1"/>
    <row r="41" ht="12.75" hidden="1" customHeight="1"/>
    <row r="42" ht="12.75" hidden="1" customHeight="1"/>
    <row r="43" ht="12.75" hidden="1" customHeight="1"/>
    <row r="44" ht="12.75" hidden="1" customHeight="1"/>
    <row r="45" ht="12.75" hidden="1" customHeight="1"/>
    <row r="46" ht="12.75" hidden="1" customHeight="1"/>
    <row r="47" ht="12.75" hidden="1" customHeight="1"/>
    <row r="48" ht="12.75" hidden="1" customHeight="1"/>
    <row r="49" ht="12.75" hidden="1" customHeight="1"/>
    <row r="50" ht="12.75" hidden="1" customHeight="1"/>
    <row r="51" ht="12.75" hidden="1" customHeight="1"/>
    <row r="52" ht="12.75" hidden="1" customHeight="1"/>
    <row r="53" ht="12.75" hidden="1" customHeight="1"/>
    <row r="54" ht="12.75" hidden="1" customHeight="1"/>
    <row r="55" ht="12.75" hidden="1" customHeight="1"/>
    <row r="56" ht="12.75" hidden="1" customHeight="1"/>
    <row r="57" ht="12.75" hidden="1" customHeight="1"/>
    <row r="58" ht="12.75" hidden="1" customHeight="1"/>
    <row r="59" ht="12.75" hidden="1" customHeight="1"/>
    <row r="60" ht="12.75" hidden="1" customHeight="1"/>
    <row r="61" ht="12.75" hidden="1" customHeight="1"/>
    <row r="62" ht="12.75" hidden="1" customHeight="1"/>
    <row r="63" ht="12.75" hidden="1" customHeight="1"/>
    <row r="64" ht="12.75" hidden="1" customHeight="1"/>
    <row r="65" ht="12.75" hidden="1" customHeight="1"/>
    <row r="66" ht="12.75" hidden="1" customHeight="1"/>
    <row r="67" ht="12.75" hidden="1" customHeight="1"/>
    <row r="68" ht="12.75" hidden="1" customHeight="1"/>
    <row r="69" ht="12.75" hidden="1" customHeight="1"/>
    <row r="70" ht="12.75" hidden="1" customHeight="1"/>
    <row r="71" ht="12.75" hidden="1" customHeight="1"/>
    <row r="72" ht="12.75" hidden="1" customHeight="1"/>
    <row r="73" ht="12.75" hidden="1" customHeight="1"/>
    <row r="74" ht="12.75" hidden="1" customHeight="1"/>
  </sheetData>
  <sheetProtection formatRows="0"/>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0"/>
  </sheetPr>
  <dimension ref="A1:I32"/>
  <sheetViews>
    <sheetView tabSelected="1" workbookViewId="0"/>
  </sheetViews>
  <sheetFormatPr defaultColWidth="0" defaultRowHeight="12.75" customHeight="1" zeroHeight="1"/>
  <cols>
    <col min="1" max="1" width="4.7109375" customWidth="1"/>
    <col min="2" max="8" width="12.7109375" customWidth="1"/>
    <col min="9" max="9" width="4.7109375" customWidth="1"/>
    <col min="10" max="16384" width="9.140625" hidden="1"/>
  </cols>
  <sheetData>
    <row r="1" spans="1:9">
      <c r="A1" s="9"/>
      <c r="B1" s="9"/>
      <c r="C1" s="9"/>
      <c r="D1" s="9"/>
      <c r="E1" s="9"/>
      <c r="F1" s="9"/>
      <c r="G1" s="9"/>
      <c r="H1" s="9"/>
      <c r="I1" s="9"/>
    </row>
    <row r="2" spans="1:9">
      <c r="A2" s="9"/>
      <c r="B2" s="10" t="s">
        <v>236</v>
      </c>
      <c r="C2" s="9"/>
      <c r="D2" s="9"/>
      <c r="E2" s="9"/>
      <c r="F2" s="9"/>
      <c r="G2" s="9"/>
      <c r="H2" s="9"/>
      <c r="I2" s="9"/>
    </row>
    <row r="3" spans="1:9">
      <c r="A3" s="9"/>
      <c r="B3" s="9"/>
      <c r="C3" s="9"/>
      <c r="D3" s="9"/>
      <c r="E3" s="9"/>
      <c r="F3" s="9"/>
      <c r="G3" s="9"/>
      <c r="H3" s="9"/>
      <c r="I3" s="9"/>
    </row>
    <row r="4" spans="1:9">
      <c r="A4" s="9"/>
      <c r="B4" s="651" t="s">
        <v>237</v>
      </c>
      <c r="C4" s="652"/>
      <c r="D4" s="652"/>
      <c r="E4" s="652"/>
      <c r="F4" s="652"/>
      <c r="G4" s="652"/>
      <c r="H4" s="653"/>
      <c r="I4" s="9"/>
    </row>
    <row r="5" spans="1:9">
      <c r="A5" s="9"/>
      <c r="B5" s="654"/>
      <c r="C5" s="655"/>
      <c r="D5" s="655"/>
      <c r="E5" s="655"/>
      <c r="F5" s="655"/>
      <c r="G5" s="655"/>
      <c r="H5" s="656"/>
      <c r="I5" s="9"/>
    </row>
    <row r="6" spans="1:9">
      <c r="A6" s="9"/>
      <c r="B6" s="654"/>
      <c r="C6" s="655"/>
      <c r="D6" s="655"/>
      <c r="E6" s="655"/>
      <c r="F6" s="655"/>
      <c r="G6" s="655"/>
      <c r="H6" s="656"/>
      <c r="I6" s="9"/>
    </row>
    <row r="7" spans="1:9">
      <c r="A7" s="9"/>
      <c r="B7" s="657"/>
      <c r="C7" s="658"/>
      <c r="D7" s="658"/>
      <c r="E7" s="658"/>
      <c r="F7" s="658"/>
      <c r="G7" s="658"/>
      <c r="H7" s="659"/>
      <c r="I7" s="9"/>
    </row>
    <row r="8" spans="1:9">
      <c r="A8" s="9"/>
      <c r="B8" s="9"/>
      <c r="C8" s="9"/>
      <c r="D8" s="9"/>
      <c r="E8" s="9"/>
      <c r="F8" s="9"/>
      <c r="G8" s="9"/>
      <c r="H8" s="9"/>
      <c r="I8" s="9"/>
    </row>
    <row r="9" spans="1:9">
      <c r="A9" s="9"/>
      <c r="B9" s="10" t="s">
        <v>273</v>
      </c>
      <c r="C9" s="9"/>
      <c r="D9" s="9"/>
      <c r="E9" s="9"/>
      <c r="F9" s="9"/>
      <c r="G9" s="9"/>
      <c r="H9" s="9"/>
      <c r="I9" s="9"/>
    </row>
    <row r="10" spans="1:9">
      <c r="A10" s="9"/>
      <c r="C10" s="9"/>
      <c r="D10" s="9"/>
      <c r="E10" s="9"/>
      <c r="F10" s="9"/>
      <c r="G10" s="9"/>
      <c r="H10" s="9"/>
      <c r="I10" s="9"/>
    </row>
    <row r="11" spans="1:9" ht="12.75" hidden="1" customHeight="1"/>
    <row r="12" spans="1:9" ht="12.75" hidden="1" customHeight="1"/>
    <row r="13" spans="1:9" ht="12.75" hidden="1" customHeight="1"/>
    <row r="14" spans="1:9" ht="12.75" hidden="1" customHeight="1"/>
    <row r="15" spans="1:9" ht="12.75" hidden="1" customHeight="1"/>
    <row r="16" spans="1:9" ht="12.75" hidden="1" customHeight="1"/>
    <row r="17" ht="12.75" hidden="1" customHeight="1"/>
    <row r="18" ht="12.75" hidden="1" customHeight="1"/>
    <row r="19" ht="12.75" hidden="1" customHeight="1"/>
    <row r="20" ht="12.75" hidden="1" customHeight="1"/>
    <row r="21" ht="12.75" hidden="1" customHeight="1"/>
    <row r="22" ht="12.75" hidden="1" customHeight="1"/>
    <row r="23" ht="12.75" hidden="1" customHeight="1"/>
    <row r="24" ht="12.75" hidden="1" customHeight="1"/>
    <row r="25" ht="12.75" hidden="1" customHeight="1"/>
    <row r="26" ht="12.75" hidden="1" customHeight="1"/>
    <row r="27" ht="12.75" hidden="1" customHeight="1"/>
    <row r="28" ht="12.75" hidden="1" customHeight="1"/>
    <row r="29" ht="12.75" hidden="1" customHeight="1"/>
    <row r="30" ht="12.75" hidden="1" customHeight="1"/>
    <row r="31" ht="12.75" hidden="1" customHeight="1"/>
    <row r="32" ht="12.75" hidden="1" customHeight="1"/>
  </sheetData>
  <sheetProtection algorithmName="SHA-512" hashValue="OzEu0Nt1MgU9TqxfTmz0bXY+xNCb0+nhbpGc7g9aDUbyNNavhmgFoOuY42ThwKYWZ6YOnjyZ/K/alne9auiqMQ==" saltValue="jUWlnBPSmgZA/rezjE54XA==" spinCount="100000" sheet="1" objects="1" scenarios="1"/>
  <mergeCells count="1">
    <mergeCell ref="B4:H7"/>
  </mergeCells>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List3">
    <tabColor theme="0"/>
  </sheetPr>
  <dimension ref="A1:AO97"/>
  <sheetViews>
    <sheetView zoomScaleNormal="100" zoomScaleSheetLayoutView="100" workbookViewId="0"/>
  </sheetViews>
  <sheetFormatPr defaultColWidth="0" defaultRowHeight="0" customHeight="1" zeroHeight="1"/>
  <cols>
    <col min="1" max="1" width="4.7109375" style="411" customWidth="1"/>
    <col min="2" max="2" width="6.7109375" style="411" customWidth="1"/>
    <col min="3" max="3" width="34" style="411" customWidth="1"/>
    <col min="4" max="4" width="13.42578125" style="411" bestFit="1" customWidth="1"/>
    <col min="5" max="6" width="11.7109375" style="411" customWidth="1"/>
    <col min="7" max="9" width="11.7109375" style="416" customWidth="1"/>
    <col min="10" max="14" width="11.7109375" style="411" customWidth="1"/>
    <col min="15" max="15" width="4.7109375" style="411" customWidth="1"/>
    <col min="16" max="17" width="9.140625" style="411" hidden="1" customWidth="1"/>
    <col min="18" max="41" width="0" style="411" hidden="1" customWidth="1"/>
    <col min="42" max="16384" width="9.140625" style="411" hidden="1"/>
  </cols>
  <sheetData>
    <row r="1" spans="1:15" s="315" customFormat="1" ht="12.75">
      <c r="A1" s="311"/>
      <c r="B1" s="311"/>
      <c r="C1" s="311"/>
      <c r="D1" s="311"/>
      <c r="E1" s="311"/>
      <c r="F1" s="311"/>
      <c r="G1" s="346"/>
      <c r="H1" s="346"/>
      <c r="I1" s="346"/>
      <c r="J1" s="311"/>
      <c r="K1" s="311"/>
      <c r="L1" s="311"/>
      <c r="M1" s="311"/>
      <c r="N1" s="311"/>
      <c r="O1" s="311"/>
    </row>
    <row r="2" spans="1:15" s="315" customFormat="1" ht="12.75">
      <c r="A2" s="311"/>
      <c r="B2" s="347" t="s">
        <v>264</v>
      </c>
      <c r="C2" s="347"/>
      <c r="D2" s="311"/>
      <c r="E2" s="311"/>
      <c r="F2" s="311"/>
      <c r="G2" s="346"/>
      <c r="H2" s="346"/>
      <c r="I2" s="346"/>
      <c r="J2" s="311"/>
      <c r="K2" s="348" t="s">
        <v>210</v>
      </c>
      <c r="L2" s="349"/>
      <c r="M2" s="349"/>
      <c r="N2" s="346"/>
      <c r="O2" s="311"/>
    </row>
    <row r="3" spans="1:15" s="315" customFormat="1" ht="12.75">
      <c r="A3" s="311"/>
      <c r="B3" s="347"/>
      <c r="C3" s="347"/>
      <c r="D3" s="311"/>
      <c r="E3" s="347"/>
      <c r="F3" s="311"/>
      <c r="G3" s="346"/>
      <c r="H3" s="346"/>
      <c r="I3" s="346"/>
      <c r="J3" s="311"/>
      <c r="K3" s="348" t="s">
        <v>211</v>
      </c>
      <c r="L3" s="349"/>
      <c r="M3" s="349"/>
      <c r="N3" s="311"/>
      <c r="O3" s="311"/>
    </row>
    <row r="4" spans="1:15" s="315" customFormat="1" ht="12.75">
      <c r="A4" s="311"/>
      <c r="B4" s="347" t="s">
        <v>46</v>
      </c>
      <c r="C4" s="311"/>
      <c r="D4" s="311"/>
      <c r="E4" s="311"/>
      <c r="F4" s="311"/>
      <c r="G4" s="311"/>
      <c r="H4" s="311"/>
      <c r="I4" s="311"/>
      <c r="J4" s="311"/>
      <c r="K4" s="311"/>
      <c r="L4" s="311"/>
      <c r="M4" s="311"/>
      <c r="N4" s="311"/>
      <c r="O4" s="311"/>
    </row>
    <row r="5" spans="1:15" s="315" customFormat="1" ht="12.75">
      <c r="A5" s="311"/>
      <c r="B5" s="313"/>
      <c r="C5" s="313"/>
      <c r="D5" s="313"/>
      <c r="E5" s="313"/>
      <c r="F5" s="313"/>
      <c r="G5" s="313"/>
      <c r="H5" s="313"/>
      <c r="I5" s="313"/>
      <c r="J5" s="311"/>
      <c r="K5" s="311"/>
      <c r="L5" s="311"/>
      <c r="M5" s="311"/>
      <c r="N5" s="311"/>
      <c r="O5" s="311"/>
    </row>
    <row r="6" spans="1:15" s="315" customFormat="1" ht="12.75">
      <c r="A6" s="311"/>
      <c r="B6" s="313" t="s">
        <v>266</v>
      </c>
      <c r="C6" s="316"/>
      <c r="D6" s="313"/>
      <c r="E6" s="313"/>
      <c r="F6" s="313"/>
      <c r="G6" s="313"/>
      <c r="H6" s="350">
        <v>2020</v>
      </c>
      <c r="I6" s="313"/>
      <c r="J6" s="311"/>
      <c r="K6" s="311"/>
      <c r="L6" s="311"/>
      <c r="M6" s="311"/>
      <c r="N6" s="311"/>
      <c r="O6" s="311"/>
    </row>
    <row r="7" spans="1:15" s="315" customFormat="1" ht="12.75">
      <c r="A7" s="311"/>
      <c r="B7" s="351" t="s">
        <v>176</v>
      </c>
      <c r="C7" s="351"/>
      <c r="D7" s="351"/>
      <c r="E7" s="351"/>
      <c r="F7" s="351"/>
      <c r="G7" s="351"/>
      <c r="H7" s="351">
        <v>1</v>
      </c>
      <c r="I7" s="313"/>
      <c r="J7" s="311"/>
      <c r="K7" s="311"/>
      <c r="L7" s="311"/>
      <c r="M7" s="311"/>
      <c r="N7" s="311"/>
      <c r="O7" s="311"/>
    </row>
    <row r="8" spans="1:15" s="315" customFormat="1" ht="12.75">
      <c r="A8" s="311"/>
      <c r="B8" s="316" t="s">
        <v>63</v>
      </c>
      <c r="C8" s="313"/>
      <c r="D8" s="313"/>
      <c r="E8" s="313"/>
      <c r="F8" s="352">
        <v>-0.05</v>
      </c>
      <c r="G8" s="353" t="s">
        <v>64</v>
      </c>
      <c r="H8" s="352">
        <v>0.05</v>
      </c>
      <c r="I8" s="313"/>
      <c r="J8" s="311"/>
      <c r="K8" s="311"/>
      <c r="L8" s="311"/>
      <c r="M8" s="311"/>
      <c r="N8" s="311"/>
      <c r="O8" s="311"/>
    </row>
    <row r="9" spans="1:15" s="315" customFormat="1" ht="12.75">
      <c r="A9" s="311"/>
      <c r="B9" s="313"/>
      <c r="C9" s="313"/>
      <c r="D9" s="313"/>
      <c r="E9" s="313"/>
      <c r="F9" s="313"/>
      <c r="G9" s="313"/>
      <c r="H9" s="313"/>
      <c r="I9" s="313"/>
      <c r="J9" s="311"/>
      <c r="K9" s="311"/>
      <c r="L9" s="311"/>
      <c r="M9" s="311"/>
      <c r="N9" s="311"/>
      <c r="O9" s="311"/>
    </row>
    <row r="10" spans="1:15" s="315" customFormat="1" ht="12.75">
      <c r="A10" s="311"/>
      <c r="B10" s="313" t="s">
        <v>177</v>
      </c>
      <c r="C10" s="313"/>
      <c r="D10" s="313"/>
      <c r="E10" s="313"/>
      <c r="F10" s="313"/>
      <c r="G10" s="313"/>
      <c r="H10" s="354">
        <v>1921677</v>
      </c>
      <c r="I10" s="313"/>
      <c r="J10" s="311"/>
      <c r="K10" s="311"/>
      <c r="L10" s="311"/>
      <c r="M10" s="311"/>
      <c r="N10" s="311"/>
      <c r="O10" s="311"/>
    </row>
    <row r="11" spans="1:15" s="315" customFormat="1" ht="12.75">
      <c r="A11" s="311"/>
      <c r="B11" s="313"/>
      <c r="C11" s="313"/>
      <c r="D11" s="313"/>
      <c r="E11" s="313"/>
      <c r="F11" s="313"/>
      <c r="G11" s="313"/>
      <c r="H11" s="313"/>
      <c r="I11" s="313"/>
      <c r="J11" s="311"/>
      <c r="K11" s="311"/>
      <c r="L11" s="311"/>
      <c r="M11" s="311"/>
      <c r="N11" s="311"/>
      <c r="O11" s="311"/>
    </row>
    <row r="12" spans="1:15" s="315" customFormat="1" ht="12.75">
      <c r="A12" s="311"/>
      <c r="B12" s="313" t="s">
        <v>178</v>
      </c>
      <c r="C12" s="313"/>
      <c r="D12" s="313"/>
      <c r="E12" s="313"/>
      <c r="F12" s="313"/>
      <c r="G12" s="313"/>
      <c r="H12" s="355"/>
      <c r="I12" s="313"/>
      <c r="J12" s="311"/>
      <c r="K12" s="311"/>
      <c r="L12" s="311"/>
      <c r="M12" s="311"/>
      <c r="N12" s="311"/>
      <c r="O12" s="311"/>
    </row>
    <row r="13" spans="1:15" s="315" customFormat="1" ht="12.75">
      <c r="A13" s="311"/>
      <c r="B13" s="313"/>
      <c r="C13" s="313"/>
      <c r="D13" s="313"/>
      <c r="E13" s="355" t="s">
        <v>101</v>
      </c>
      <c r="F13" s="313" t="s">
        <v>108</v>
      </c>
      <c r="G13" s="313"/>
      <c r="H13" s="356">
        <v>37</v>
      </c>
      <c r="I13" s="313"/>
      <c r="J13" s="311"/>
      <c r="K13" s="311"/>
      <c r="L13" s="311"/>
      <c r="M13" s="311"/>
      <c r="N13" s="311"/>
      <c r="O13" s="311"/>
    </row>
    <row r="14" spans="1:15" s="315" customFormat="1" ht="12.75">
      <c r="A14" s="311"/>
      <c r="B14" s="313"/>
      <c r="C14" s="313"/>
      <c r="D14" s="313"/>
      <c r="E14" s="313"/>
      <c r="F14" s="313" t="s">
        <v>238</v>
      </c>
      <c r="G14" s="313"/>
      <c r="H14" s="356">
        <v>37</v>
      </c>
      <c r="I14" s="313"/>
      <c r="J14" s="311"/>
      <c r="K14" s="311"/>
      <c r="L14" s="311"/>
      <c r="M14" s="311"/>
      <c r="N14" s="311"/>
      <c r="O14" s="311"/>
    </row>
    <row r="15" spans="1:15" s="315" customFormat="1" ht="12.75">
      <c r="A15" s="311"/>
      <c r="B15" s="312"/>
      <c r="C15" s="313"/>
      <c r="D15" s="313"/>
      <c r="E15" s="313"/>
      <c r="F15" s="313"/>
      <c r="G15" s="313"/>
      <c r="H15" s="314"/>
      <c r="I15" s="313"/>
      <c r="J15" s="311"/>
      <c r="K15" s="311"/>
      <c r="L15" s="311"/>
      <c r="M15" s="311"/>
      <c r="N15" s="311"/>
      <c r="O15" s="311"/>
    </row>
    <row r="16" spans="1:15" s="315" customFormat="1" ht="12.75">
      <c r="A16" s="311"/>
      <c r="B16" s="316" t="s">
        <v>105</v>
      </c>
      <c r="C16" s="313"/>
      <c r="D16" s="313"/>
      <c r="E16" s="313"/>
      <c r="F16" s="313"/>
      <c r="G16" s="313"/>
      <c r="H16" s="313"/>
      <c r="I16" s="313"/>
      <c r="J16" s="311"/>
      <c r="K16" s="311"/>
      <c r="L16" s="311"/>
      <c r="M16" s="311"/>
      <c r="N16" s="311"/>
      <c r="O16" s="311"/>
    </row>
    <row r="17" spans="1:15" s="315" customFormat="1" ht="12.75">
      <c r="A17" s="311"/>
      <c r="B17" s="316" t="s">
        <v>106</v>
      </c>
      <c r="C17" s="313"/>
      <c r="D17" s="313"/>
      <c r="E17" s="313"/>
      <c r="F17" s="313"/>
      <c r="G17" s="313"/>
      <c r="H17" s="357">
        <v>0.01</v>
      </c>
      <c r="I17" s="313"/>
      <c r="J17" s="311"/>
      <c r="K17" s="311"/>
      <c r="L17" s="311"/>
      <c r="M17" s="311"/>
      <c r="N17" s="311"/>
      <c r="O17" s="311"/>
    </row>
    <row r="18" spans="1:15" s="315" customFormat="1" ht="12.75">
      <c r="A18" s="311"/>
      <c r="B18" s="316"/>
      <c r="C18" s="313"/>
      <c r="D18" s="313"/>
      <c r="E18" s="313"/>
      <c r="F18" s="313"/>
      <c r="G18" s="313"/>
      <c r="H18" s="313"/>
      <c r="I18" s="313"/>
      <c r="J18" s="311"/>
      <c r="K18" s="311"/>
      <c r="L18" s="311"/>
      <c r="M18" s="311"/>
      <c r="N18" s="311"/>
      <c r="O18" s="311"/>
    </row>
    <row r="19" spans="1:15" s="315" customFormat="1" ht="12.75">
      <c r="A19" s="311"/>
      <c r="B19" s="316" t="s">
        <v>254</v>
      </c>
      <c r="C19" s="313"/>
      <c r="D19" s="313"/>
      <c r="E19" s="313"/>
      <c r="F19" s="313"/>
      <c r="G19" s="313"/>
      <c r="H19" s="449">
        <v>0.25</v>
      </c>
      <c r="I19" s="313"/>
      <c r="J19" s="311"/>
      <c r="K19" s="311"/>
      <c r="L19" s="311"/>
      <c r="M19" s="311"/>
      <c r="N19" s="311"/>
      <c r="O19" s="311"/>
    </row>
    <row r="20" spans="1:15" s="315" customFormat="1" ht="12.75">
      <c r="A20" s="311"/>
      <c r="B20" s="316"/>
      <c r="C20" s="313"/>
      <c r="D20" s="313"/>
      <c r="E20" s="313"/>
      <c r="F20" s="313"/>
      <c r="G20" s="313"/>
      <c r="H20" s="358"/>
      <c r="I20" s="313"/>
      <c r="J20" s="311"/>
      <c r="K20" s="311"/>
      <c r="L20" s="311"/>
      <c r="M20" s="311"/>
      <c r="N20" s="311"/>
      <c r="O20" s="311"/>
    </row>
    <row r="21" spans="1:15" s="315" customFormat="1" ht="12.75">
      <c r="A21" s="311"/>
      <c r="B21" s="359"/>
      <c r="C21" s="311"/>
      <c r="D21" s="311"/>
      <c r="E21" s="311"/>
      <c r="F21" s="311"/>
      <c r="G21" s="311"/>
      <c r="H21" s="360"/>
      <c r="I21" s="311"/>
      <c r="J21" s="311"/>
      <c r="K21" s="311"/>
      <c r="L21" s="311"/>
      <c r="M21" s="311"/>
      <c r="N21" s="311"/>
      <c r="O21" s="311"/>
    </row>
    <row r="22" spans="1:15" s="315" customFormat="1" ht="12.75">
      <c r="A22" s="311"/>
      <c r="B22" s="347" t="s">
        <v>212</v>
      </c>
      <c r="C22" s="347"/>
      <c r="D22" s="311"/>
      <c r="E22" s="347"/>
      <c r="F22" s="311"/>
      <c r="G22" s="346"/>
      <c r="H22" s="346"/>
      <c r="I22" s="346"/>
      <c r="J22" s="311"/>
      <c r="K22" s="347"/>
      <c r="L22" s="311"/>
      <c r="M22" s="311"/>
      <c r="N22" s="311"/>
      <c r="O22" s="311"/>
    </row>
    <row r="23" spans="1:15" s="315" customFormat="1" ht="13.5" thickBot="1">
      <c r="A23" s="311"/>
      <c r="B23" s="347"/>
      <c r="C23" s="347"/>
      <c r="D23" s="311"/>
      <c r="E23" s="347"/>
      <c r="F23" s="311"/>
      <c r="G23" s="346"/>
      <c r="H23" s="346"/>
      <c r="I23" s="346"/>
      <c r="J23" s="311"/>
      <c r="K23" s="347"/>
      <c r="L23" s="311"/>
      <c r="M23" s="311"/>
      <c r="N23" s="311"/>
      <c r="O23" s="311"/>
    </row>
    <row r="24" spans="1:15" s="315" customFormat="1" ht="12.75">
      <c r="A24" s="311"/>
      <c r="B24" s="660" t="s">
        <v>32</v>
      </c>
      <c r="C24" s="662" t="s">
        <v>33</v>
      </c>
      <c r="D24" s="663"/>
      <c r="E24" s="666" t="s">
        <v>35</v>
      </c>
      <c r="F24" s="666" t="s">
        <v>34</v>
      </c>
      <c r="G24" s="668" t="s">
        <v>213</v>
      </c>
      <c r="H24" s="668" t="s">
        <v>95</v>
      </c>
      <c r="I24" s="671" t="s">
        <v>96</v>
      </c>
      <c r="J24" s="311"/>
      <c r="K24" s="311"/>
      <c r="L24" s="311"/>
      <c r="M24" s="311"/>
      <c r="N24" s="311"/>
      <c r="O24" s="311"/>
    </row>
    <row r="25" spans="1:15" s="362" customFormat="1" ht="25.5" customHeight="1">
      <c r="A25" s="361"/>
      <c r="B25" s="661"/>
      <c r="C25" s="664"/>
      <c r="D25" s="665"/>
      <c r="E25" s="667"/>
      <c r="F25" s="667"/>
      <c r="G25" s="667"/>
      <c r="H25" s="667"/>
      <c r="I25" s="672"/>
      <c r="J25" s="311"/>
      <c r="K25" s="311"/>
      <c r="L25" s="311"/>
      <c r="M25" s="311"/>
      <c r="N25" s="361"/>
      <c r="O25" s="361"/>
    </row>
    <row r="26" spans="1:15" s="368" customFormat="1" ht="13.5" thickBot="1">
      <c r="A26" s="363"/>
      <c r="B26" s="364"/>
      <c r="C26" s="673"/>
      <c r="D26" s="674"/>
      <c r="E26" s="365"/>
      <c r="F26" s="365"/>
      <c r="G26" s="366" t="s">
        <v>36</v>
      </c>
      <c r="H26" s="366" t="s">
        <v>36</v>
      </c>
      <c r="I26" s="367" t="s">
        <v>36</v>
      </c>
      <c r="J26" s="311"/>
      <c r="K26" s="311"/>
      <c r="L26" s="311"/>
      <c r="M26" s="311"/>
      <c r="N26" s="363"/>
      <c r="O26" s="363"/>
    </row>
    <row r="27" spans="1:15" s="315" customFormat="1" ht="13.5" thickTop="1">
      <c r="A27" s="311"/>
      <c r="B27" s="369">
        <v>11</v>
      </c>
      <c r="C27" s="675" t="s">
        <v>110</v>
      </c>
      <c r="D27" s="676"/>
      <c r="E27" s="370" t="s">
        <v>19</v>
      </c>
      <c r="F27" s="371" t="s">
        <v>108</v>
      </c>
      <c r="G27" s="381"/>
      <c r="H27" s="381"/>
      <c r="I27" s="464">
        <v>0</v>
      </c>
      <c r="J27" s="311"/>
      <c r="K27" s="311"/>
      <c r="L27" s="311"/>
      <c r="M27" s="311"/>
      <c r="N27" s="311"/>
      <c r="O27" s="311"/>
    </row>
    <row r="28" spans="1:15" s="315" customFormat="1" ht="12.75">
      <c r="A28" s="311"/>
      <c r="B28" s="374"/>
      <c r="C28" s="677"/>
      <c r="D28" s="678"/>
      <c r="E28" s="375" t="s">
        <v>20</v>
      </c>
      <c r="F28" s="376" t="s">
        <v>238</v>
      </c>
      <c r="G28" s="381"/>
      <c r="H28" s="381"/>
      <c r="I28" s="464">
        <v>0</v>
      </c>
      <c r="J28" s="311"/>
      <c r="K28" s="311"/>
      <c r="L28" s="311"/>
      <c r="M28" s="311"/>
      <c r="N28" s="311"/>
      <c r="O28" s="311"/>
    </row>
    <row r="29" spans="1:15" s="315" customFormat="1" ht="12.75">
      <c r="A29" s="311"/>
      <c r="B29" s="377"/>
      <c r="C29" s="679"/>
      <c r="D29" s="680"/>
      <c r="E29" s="375" t="s">
        <v>21</v>
      </c>
      <c r="F29" s="376" t="s">
        <v>22</v>
      </c>
      <c r="G29" s="381"/>
      <c r="H29" s="381"/>
      <c r="I29" s="464">
        <v>0</v>
      </c>
      <c r="J29" s="311"/>
      <c r="K29" s="311"/>
      <c r="L29" s="311"/>
      <c r="M29" s="311"/>
      <c r="N29" s="311"/>
      <c r="O29" s="311"/>
    </row>
    <row r="30" spans="1:15" s="315" customFormat="1" ht="12.75">
      <c r="A30" s="311"/>
      <c r="B30" s="378">
        <v>12</v>
      </c>
      <c r="C30" s="681" t="s">
        <v>5</v>
      </c>
      <c r="D30" s="682"/>
      <c r="E30" s="379"/>
      <c r="F30" s="380"/>
      <c r="G30" s="381"/>
      <c r="H30" s="381"/>
      <c r="I30" s="373"/>
      <c r="J30" s="311"/>
      <c r="K30" s="311"/>
      <c r="L30" s="311"/>
      <c r="M30" s="311"/>
      <c r="N30" s="311"/>
      <c r="O30" s="311"/>
    </row>
    <row r="31" spans="1:15" s="315" customFormat="1" ht="12.75">
      <c r="A31" s="311"/>
      <c r="B31" s="378">
        <v>13</v>
      </c>
      <c r="C31" s="681" t="s">
        <v>6</v>
      </c>
      <c r="D31" s="682"/>
      <c r="E31" s="379"/>
      <c r="F31" s="380"/>
      <c r="G31" s="381"/>
      <c r="H31" s="381"/>
      <c r="I31" s="383"/>
      <c r="J31" s="311"/>
      <c r="K31" s="311"/>
      <c r="L31" s="311"/>
      <c r="M31" s="311"/>
      <c r="N31" s="311"/>
      <c r="O31" s="311"/>
    </row>
    <row r="32" spans="1:15" s="315" customFormat="1" ht="12.75">
      <c r="A32" s="311"/>
      <c r="B32" s="384">
        <v>14</v>
      </c>
      <c r="C32" s="669" t="s">
        <v>7</v>
      </c>
      <c r="D32" s="670"/>
      <c r="E32" s="375" t="s">
        <v>25</v>
      </c>
      <c r="F32" s="376" t="s">
        <v>23</v>
      </c>
      <c r="G32" s="382">
        <v>0</v>
      </c>
      <c r="H32" s="382">
        <v>1</v>
      </c>
      <c r="I32" s="383">
        <f t="shared" ref="I32:I34" si="0">100%-G32-H32</f>
        <v>0</v>
      </c>
      <c r="J32" s="311"/>
      <c r="K32" s="311"/>
      <c r="L32" s="311"/>
      <c r="M32" s="311"/>
      <c r="N32" s="311"/>
      <c r="O32" s="311"/>
    </row>
    <row r="33" spans="1:15" s="315" customFormat="1" ht="12.75">
      <c r="A33" s="311"/>
      <c r="B33" s="377"/>
      <c r="C33" s="679"/>
      <c r="D33" s="680"/>
      <c r="E33" s="375" t="s">
        <v>26</v>
      </c>
      <c r="F33" s="376" t="s">
        <v>22</v>
      </c>
      <c r="G33" s="382">
        <v>0</v>
      </c>
      <c r="H33" s="382">
        <v>0</v>
      </c>
      <c r="I33" s="383">
        <f t="shared" si="0"/>
        <v>1</v>
      </c>
      <c r="J33" s="311"/>
      <c r="K33" s="311"/>
      <c r="L33" s="311"/>
      <c r="M33" s="311"/>
      <c r="N33" s="311"/>
      <c r="O33" s="311"/>
    </row>
    <row r="34" spans="1:15" s="315" customFormat="1" ht="12.75">
      <c r="A34" s="311"/>
      <c r="B34" s="378">
        <v>15</v>
      </c>
      <c r="C34" s="681" t="s">
        <v>39</v>
      </c>
      <c r="D34" s="682"/>
      <c r="E34" s="683"/>
      <c r="F34" s="684"/>
      <c r="G34" s="382">
        <v>0</v>
      </c>
      <c r="H34" s="382">
        <v>1</v>
      </c>
      <c r="I34" s="383">
        <f t="shared" si="0"/>
        <v>0</v>
      </c>
      <c r="J34" s="311"/>
      <c r="K34" s="311"/>
      <c r="L34" s="311"/>
      <c r="M34" s="311"/>
      <c r="N34" s="311"/>
      <c r="O34" s="311"/>
    </row>
    <row r="35" spans="1:15" s="315" customFormat="1" ht="12.75">
      <c r="A35" s="311"/>
      <c r="B35" s="384">
        <v>16</v>
      </c>
      <c r="C35" s="669" t="s">
        <v>8</v>
      </c>
      <c r="D35" s="670"/>
      <c r="E35" s="375" t="s">
        <v>27</v>
      </c>
      <c r="F35" s="376" t="s">
        <v>24</v>
      </c>
      <c r="G35" s="381"/>
      <c r="H35" s="381"/>
      <c r="I35" s="464">
        <v>0</v>
      </c>
      <c r="J35" s="311"/>
      <c r="K35" s="311"/>
      <c r="L35" s="311"/>
      <c r="M35" s="311"/>
      <c r="N35" s="311"/>
      <c r="O35" s="311"/>
    </row>
    <row r="36" spans="1:15" s="315" customFormat="1" ht="12.75">
      <c r="A36" s="311"/>
      <c r="B36" s="377"/>
      <c r="C36" s="679"/>
      <c r="D36" s="680"/>
      <c r="E36" s="375" t="s">
        <v>28</v>
      </c>
      <c r="F36" s="376" t="s">
        <v>22</v>
      </c>
      <c r="G36" s="381"/>
      <c r="H36" s="381"/>
      <c r="I36" s="383"/>
      <c r="J36" s="311"/>
      <c r="K36" s="311"/>
      <c r="L36" s="311"/>
      <c r="M36" s="311"/>
      <c r="N36" s="311"/>
      <c r="O36" s="311"/>
    </row>
    <row r="37" spans="1:15" s="315" customFormat="1" ht="12.75">
      <c r="A37" s="311"/>
      <c r="B37" s="384">
        <v>17</v>
      </c>
      <c r="C37" s="669" t="s">
        <v>9</v>
      </c>
      <c r="D37" s="670"/>
      <c r="E37" s="375" t="s">
        <v>37</v>
      </c>
      <c r="F37" s="376" t="s">
        <v>24</v>
      </c>
      <c r="G37" s="381"/>
      <c r="H37" s="381"/>
      <c r="I37" s="465">
        <f>I35</f>
        <v>0</v>
      </c>
      <c r="J37" s="311"/>
      <c r="K37" s="311"/>
      <c r="L37" s="311"/>
      <c r="M37" s="311"/>
      <c r="N37" s="311"/>
      <c r="O37" s="311"/>
    </row>
    <row r="38" spans="1:15" s="315" customFormat="1" ht="12.75">
      <c r="A38" s="311"/>
      <c r="B38" s="377"/>
      <c r="C38" s="679"/>
      <c r="D38" s="680"/>
      <c r="E38" s="375" t="s">
        <v>38</v>
      </c>
      <c r="F38" s="376" t="s">
        <v>22</v>
      </c>
      <c r="G38" s="385"/>
      <c r="H38" s="381"/>
      <c r="I38" s="383"/>
      <c r="J38" s="311"/>
      <c r="K38" s="311"/>
      <c r="L38" s="311"/>
      <c r="M38" s="311"/>
      <c r="N38" s="311"/>
      <c r="O38" s="311"/>
    </row>
    <row r="39" spans="1:15" s="315" customFormat="1" ht="13.5" customHeight="1">
      <c r="A39" s="311"/>
      <c r="B39" s="378">
        <v>18</v>
      </c>
      <c r="C39" s="681" t="s">
        <v>10</v>
      </c>
      <c r="D39" s="682"/>
      <c r="E39" s="379"/>
      <c r="F39" s="380"/>
      <c r="G39" s="381"/>
      <c r="H39" s="381"/>
      <c r="I39" s="383"/>
      <c r="J39" s="311"/>
      <c r="K39" s="311"/>
      <c r="L39" s="311"/>
      <c r="M39" s="311"/>
      <c r="N39" s="311"/>
      <c r="O39" s="311"/>
    </row>
    <row r="40" spans="1:15" s="315" customFormat="1" ht="12.75">
      <c r="A40" s="311"/>
      <c r="B40" s="466">
        <v>19</v>
      </c>
      <c r="C40" s="687" t="s">
        <v>11</v>
      </c>
      <c r="D40" s="688"/>
      <c r="E40" s="467"/>
      <c r="F40" s="468"/>
      <c r="G40" s="469"/>
      <c r="H40" s="469"/>
      <c r="I40" s="470"/>
      <c r="J40" s="311"/>
      <c r="K40" s="517" t="s">
        <v>253</v>
      </c>
      <c r="L40" s="471"/>
      <c r="M40" s="471"/>
      <c r="N40" s="471"/>
      <c r="O40" s="311"/>
    </row>
    <row r="41" spans="1:15" s="315" customFormat="1" ht="12.75">
      <c r="A41" s="311"/>
      <c r="B41" s="466">
        <v>20</v>
      </c>
      <c r="C41" s="687" t="s">
        <v>12</v>
      </c>
      <c r="D41" s="688"/>
      <c r="E41" s="467"/>
      <c r="F41" s="468"/>
      <c r="G41" s="469"/>
      <c r="H41" s="469"/>
      <c r="I41" s="470"/>
      <c r="J41" s="311"/>
      <c r="K41" s="517" t="s">
        <v>253</v>
      </c>
      <c r="L41" s="471"/>
      <c r="M41" s="471"/>
      <c r="N41" s="471"/>
      <c r="O41" s="311"/>
    </row>
    <row r="42" spans="1:15" s="315" customFormat="1" ht="12.75">
      <c r="A42" s="311"/>
      <c r="B42" s="466">
        <v>21</v>
      </c>
      <c r="C42" s="687" t="s">
        <v>13</v>
      </c>
      <c r="D42" s="688"/>
      <c r="E42" s="467"/>
      <c r="F42" s="468"/>
      <c r="G42" s="469"/>
      <c r="H42" s="469"/>
      <c r="I42" s="470"/>
      <c r="J42" s="311"/>
      <c r="K42" s="517" t="s">
        <v>253</v>
      </c>
      <c r="L42" s="471"/>
      <c r="M42" s="471"/>
      <c r="N42" s="471"/>
      <c r="O42" s="311"/>
    </row>
    <row r="43" spans="1:15" s="315" customFormat="1" ht="12.75">
      <c r="A43" s="311"/>
      <c r="B43" s="378">
        <v>22</v>
      </c>
      <c r="C43" s="681" t="s">
        <v>14</v>
      </c>
      <c r="D43" s="682"/>
      <c r="E43" s="379"/>
      <c r="F43" s="380"/>
      <c r="G43" s="381"/>
      <c r="H43" s="381"/>
      <c r="I43" s="383"/>
      <c r="J43" s="311"/>
      <c r="K43" s="311"/>
      <c r="L43" s="311"/>
      <c r="M43" s="311"/>
      <c r="N43" s="311"/>
      <c r="O43" s="311"/>
    </row>
    <row r="44" spans="1:15" s="315" customFormat="1" ht="12.75">
      <c r="A44" s="311"/>
      <c r="B44" s="378">
        <v>23</v>
      </c>
      <c r="C44" s="681" t="s">
        <v>15</v>
      </c>
      <c r="D44" s="682"/>
      <c r="E44" s="379"/>
      <c r="F44" s="380"/>
      <c r="G44" s="381"/>
      <c r="H44" s="381"/>
      <c r="I44" s="383"/>
      <c r="J44" s="311"/>
      <c r="K44" s="311"/>
      <c r="L44" s="311"/>
      <c r="M44" s="311"/>
      <c r="N44" s="311"/>
      <c r="O44" s="311"/>
    </row>
    <row r="45" spans="1:15" s="315" customFormat="1" ht="12.75">
      <c r="A45" s="311"/>
      <c r="B45" s="378">
        <v>24</v>
      </c>
      <c r="C45" s="681" t="s">
        <v>16</v>
      </c>
      <c r="D45" s="682"/>
      <c r="E45" s="379"/>
      <c r="F45" s="380"/>
      <c r="G45" s="381"/>
      <c r="H45" s="381"/>
      <c r="I45" s="383"/>
      <c r="J45" s="311"/>
      <c r="K45" s="311"/>
      <c r="L45" s="311"/>
      <c r="M45" s="311"/>
      <c r="N45" s="311"/>
      <c r="O45" s="311"/>
    </row>
    <row r="46" spans="1:15" s="315" customFormat="1" ht="12.75">
      <c r="A46" s="311"/>
      <c r="B46" s="378">
        <v>25</v>
      </c>
      <c r="C46" s="681" t="s">
        <v>17</v>
      </c>
      <c r="D46" s="682"/>
      <c r="E46" s="379"/>
      <c r="F46" s="380"/>
      <c r="G46" s="381"/>
      <c r="H46" s="381"/>
      <c r="I46" s="383"/>
      <c r="J46" s="311"/>
      <c r="K46" s="311"/>
      <c r="L46" s="311"/>
      <c r="M46" s="311"/>
      <c r="N46" s="311"/>
      <c r="O46" s="311"/>
    </row>
    <row r="47" spans="1:15" s="315" customFormat="1" ht="13.5" thickBot="1">
      <c r="A47" s="311"/>
      <c r="B47" s="386">
        <v>26</v>
      </c>
      <c r="C47" s="685" t="s">
        <v>18</v>
      </c>
      <c r="D47" s="686"/>
      <c r="E47" s="387"/>
      <c r="F47" s="388"/>
      <c r="G47" s="389"/>
      <c r="H47" s="389"/>
      <c r="I47" s="390"/>
      <c r="J47" s="311"/>
      <c r="K47" s="311"/>
      <c r="L47" s="311"/>
      <c r="M47" s="311"/>
      <c r="N47" s="311"/>
      <c r="O47" s="311"/>
    </row>
    <row r="48" spans="1:15" s="315" customFormat="1" ht="12.75">
      <c r="A48" s="311"/>
      <c r="B48" s="391"/>
      <c r="C48" s="712" t="s">
        <v>77</v>
      </c>
      <c r="D48" s="713"/>
      <c r="E48" s="713"/>
      <c r="F48" s="714"/>
      <c r="G48" s="372">
        <v>0</v>
      </c>
      <c r="H48" s="372">
        <v>1</v>
      </c>
      <c r="I48" s="373">
        <f t="shared" ref="I48" si="1">100%-G48-H48</f>
        <v>0</v>
      </c>
      <c r="J48" s="311"/>
      <c r="K48" s="311"/>
      <c r="L48" s="311"/>
      <c r="M48" s="311"/>
      <c r="N48" s="311"/>
      <c r="O48" s="311"/>
    </row>
    <row r="49" spans="1:15" s="315" customFormat="1" ht="12.75">
      <c r="A49" s="311"/>
      <c r="B49" s="392"/>
      <c r="C49" s="717" t="s">
        <v>41</v>
      </c>
      <c r="D49" s="683"/>
      <c r="E49" s="393"/>
      <c r="F49" s="380"/>
      <c r="G49" s="381"/>
      <c r="H49" s="381"/>
      <c r="I49" s="383"/>
      <c r="J49" s="311"/>
      <c r="K49" s="311"/>
      <c r="L49" s="311"/>
      <c r="M49" s="311"/>
      <c r="N49" s="311"/>
      <c r="O49" s="311"/>
    </row>
    <row r="50" spans="1:15" s="315" customFormat="1" ht="12.75" hidden="1">
      <c r="A50" s="311"/>
      <c r="B50" s="480"/>
      <c r="C50" s="481" t="s">
        <v>207</v>
      </c>
      <c r="D50" s="482"/>
      <c r="E50" s="483"/>
      <c r="F50" s="484"/>
      <c r="G50" s="485"/>
      <c r="H50" s="485"/>
      <c r="I50" s="486"/>
      <c r="J50" s="311"/>
      <c r="K50" s="479" t="s">
        <v>252</v>
      </c>
      <c r="L50" s="311"/>
      <c r="M50" s="311"/>
      <c r="N50" s="311"/>
      <c r="O50" s="311"/>
    </row>
    <row r="51" spans="1:15" s="315" customFormat="1" ht="13.5" thickBot="1">
      <c r="A51" s="311"/>
      <c r="B51" s="394"/>
      <c r="C51" s="718" t="s">
        <v>43</v>
      </c>
      <c r="D51" s="719"/>
      <c r="E51" s="395"/>
      <c r="F51" s="388"/>
      <c r="G51" s="396"/>
      <c r="H51" s="396"/>
      <c r="I51" s="397"/>
      <c r="J51" s="311"/>
      <c r="K51" s="311"/>
      <c r="L51" s="311"/>
      <c r="M51" s="311"/>
      <c r="N51" s="311"/>
      <c r="O51" s="311"/>
    </row>
    <row r="52" spans="1:15" s="315" customFormat="1" ht="12.75">
      <c r="A52" s="311"/>
      <c r="B52" s="311"/>
      <c r="C52" s="311"/>
      <c r="D52" s="311"/>
      <c r="E52" s="311"/>
      <c r="F52" s="311"/>
      <c r="G52" s="346"/>
      <c r="H52" s="346"/>
      <c r="I52" s="346"/>
      <c r="J52" s="311"/>
      <c r="K52" s="311"/>
      <c r="L52" s="311"/>
      <c r="M52" s="311"/>
      <c r="N52" s="311"/>
      <c r="O52" s="311"/>
    </row>
    <row r="53" spans="1:15" s="315" customFormat="1" ht="12.75">
      <c r="A53" s="311"/>
      <c r="B53" s="347" t="s">
        <v>92</v>
      </c>
      <c r="C53" s="311"/>
      <c r="D53" s="311"/>
      <c r="E53" s="311"/>
      <c r="F53" s="311"/>
      <c r="G53" s="311"/>
      <c r="H53" s="311"/>
      <c r="I53" s="311"/>
      <c r="J53" s="311"/>
      <c r="K53" s="311"/>
      <c r="L53" s="311"/>
      <c r="M53" s="311"/>
      <c r="N53" s="311"/>
      <c r="O53" s="311"/>
    </row>
    <row r="54" spans="1:15" s="315" customFormat="1" ht="12.75">
      <c r="A54" s="311"/>
      <c r="B54" s="398" t="s">
        <v>268</v>
      </c>
      <c r="C54" s="311"/>
      <c r="D54" s="311"/>
      <c r="E54" s="311"/>
      <c r="F54" s="311"/>
      <c r="G54" s="311"/>
      <c r="H54" s="311"/>
      <c r="I54" s="311"/>
      <c r="J54" s="311"/>
      <c r="K54" s="311"/>
      <c r="L54" s="311"/>
      <c r="M54" s="311"/>
      <c r="N54" s="311"/>
      <c r="O54" s="311"/>
    </row>
    <row r="55" spans="1:15" s="315" customFormat="1" ht="13.5" thickBot="1">
      <c r="A55" s="311"/>
      <c r="B55" s="311"/>
      <c r="C55" s="311"/>
      <c r="D55" s="311"/>
      <c r="E55" s="311"/>
      <c r="F55" s="311"/>
      <c r="G55" s="311"/>
      <c r="H55" s="311"/>
      <c r="I55" s="311"/>
      <c r="J55" s="311"/>
      <c r="K55" s="311"/>
      <c r="L55" s="311"/>
      <c r="M55" s="311"/>
      <c r="N55" s="311"/>
      <c r="O55" s="311"/>
    </row>
    <row r="56" spans="1:15" s="315" customFormat="1" ht="12.75">
      <c r="A56" s="311"/>
      <c r="B56" s="701" t="s">
        <v>4</v>
      </c>
      <c r="C56" s="702"/>
      <c r="D56" s="705" t="s">
        <v>233</v>
      </c>
      <c r="E56" s="707" t="s">
        <v>94</v>
      </c>
      <c r="F56" s="708"/>
      <c r="G56" s="708"/>
      <c r="H56" s="708"/>
      <c r="I56" s="708"/>
      <c r="J56" s="708"/>
      <c r="K56" s="708"/>
      <c r="L56" s="708"/>
      <c r="M56" s="708"/>
      <c r="N56" s="709"/>
      <c r="O56" s="311"/>
    </row>
    <row r="57" spans="1:15" s="315" customFormat="1" ht="13.5" thickBot="1">
      <c r="A57" s="311"/>
      <c r="B57" s="703"/>
      <c r="C57" s="704"/>
      <c r="D57" s="706"/>
      <c r="E57" s="399">
        <f>VR</f>
        <v>1</v>
      </c>
      <c r="F57" s="400">
        <f>E57+1</f>
        <v>2</v>
      </c>
      <c r="G57" s="400">
        <f t="shared" ref="G57:M57" si="2">F57+1</f>
        <v>3</v>
      </c>
      <c r="H57" s="400">
        <f t="shared" si="2"/>
        <v>4</v>
      </c>
      <c r="I57" s="400">
        <f t="shared" si="2"/>
        <v>5</v>
      </c>
      <c r="J57" s="400">
        <f t="shared" si="2"/>
        <v>6</v>
      </c>
      <c r="K57" s="400">
        <f t="shared" si="2"/>
        <v>7</v>
      </c>
      <c r="L57" s="400">
        <f t="shared" si="2"/>
        <v>8</v>
      </c>
      <c r="M57" s="400">
        <f t="shared" si="2"/>
        <v>9</v>
      </c>
      <c r="N57" s="401">
        <f>M57+1</f>
        <v>10</v>
      </c>
      <c r="O57" s="311"/>
    </row>
    <row r="58" spans="1:15" s="315" customFormat="1" ht="13.5" customHeight="1" thickTop="1">
      <c r="A58" s="311"/>
      <c r="B58" s="720" t="s">
        <v>255</v>
      </c>
      <c r="C58" s="721"/>
      <c r="D58" s="444" t="s">
        <v>248</v>
      </c>
      <c r="E58" s="453"/>
      <c r="F58" s="454"/>
      <c r="G58" s="454"/>
      <c r="H58" s="454"/>
      <c r="I58" s="454"/>
      <c r="J58" s="454"/>
      <c r="K58" s="454"/>
      <c r="L58" s="454"/>
      <c r="M58" s="454"/>
      <c r="N58" s="455"/>
      <c r="O58" s="311"/>
    </row>
    <row r="59" spans="1:15" s="315" customFormat="1" ht="13.5" customHeight="1">
      <c r="A59" s="311"/>
      <c r="B59" s="722"/>
      <c r="C59" s="723"/>
      <c r="D59" s="445" t="s">
        <v>249</v>
      </c>
      <c r="E59" s="518">
        <v>0</v>
      </c>
      <c r="F59" s="519">
        <v>0</v>
      </c>
      <c r="G59" s="519">
        <v>0</v>
      </c>
      <c r="H59" s="519">
        <v>0</v>
      </c>
      <c r="I59" s="519">
        <v>0</v>
      </c>
      <c r="J59" s="519">
        <v>0</v>
      </c>
      <c r="K59" s="519">
        <v>0</v>
      </c>
      <c r="L59" s="519">
        <v>0</v>
      </c>
      <c r="M59" s="519">
        <v>0</v>
      </c>
      <c r="N59" s="520">
        <v>0</v>
      </c>
      <c r="O59" s="311"/>
    </row>
    <row r="60" spans="1:15" s="315" customFormat="1" ht="13.5" customHeight="1">
      <c r="A60" s="311"/>
      <c r="B60" s="722"/>
      <c r="C60" s="723"/>
      <c r="D60" s="445" t="s">
        <v>250</v>
      </c>
      <c r="E60" s="521">
        <v>0</v>
      </c>
      <c r="F60" s="522">
        <v>0</v>
      </c>
      <c r="G60" s="522">
        <v>0</v>
      </c>
      <c r="H60" s="522">
        <v>0</v>
      </c>
      <c r="I60" s="522">
        <v>0</v>
      </c>
      <c r="J60" s="522">
        <v>0</v>
      </c>
      <c r="K60" s="522">
        <v>0</v>
      </c>
      <c r="L60" s="522">
        <v>0</v>
      </c>
      <c r="M60" s="522">
        <v>0</v>
      </c>
      <c r="N60" s="523">
        <v>0</v>
      </c>
      <c r="O60" s="311"/>
    </row>
    <row r="61" spans="1:15" s="315" customFormat="1" ht="13.5" customHeight="1">
      <c r="A61" s="311"/>
      <c r="B61" s="722"/>
      <c r="C61" s="723"/>
      <c r="D61" s="450" t="s">
        <v>251</v>
      </c>
      <c r="E61" s="451">
        <v>0</v>
      </c>
      <c r="F61" s="432">
        <v>0</v>
      </c>
      <c r="G61" s="432">
        <v>0</v>
      </c>
      <c r="H61" s="432">
        <v>0</v>
      </c>
      <c r="I61" s="432">
        <v>0</v>
      </c>
      <c r="J61" s="432">
        <v>0</v>
      </c>
      <c r="K61" s="432">
        <v>0</v>
      </c>
      <c r="L61" s="432">
        <v>0</v>
      </c>
      <c r="M61" s="432">
        <v>0</v>
      </c>
      <c r="N61" s="433">
        <v>0</v>
      </c>
      <c r="O61" s="311"/>
    </row>
    <row r="62" spans="1:15" s="315" customFormat="1" ht="12.75">
      <c r="A62" s="311"/>
      <c r="B62" s="693" t="s">
        <v>102</v>
      </c>
      <c r="C62" s="694"/>
      <c r="D62" s="562" t="s">
        <v>108</v>
      </c>
      <c r="E62" s="563"/>
      <c r="F62" s="564"/>
      <c r="G62" s="564"/>
      <c r="H62" s="564"/>
      <c r="I62" s="564"/>
      <c r="J62" s="564"/>
      <c r="K62" s="564"/>
      <c r="L62" s="564"/>
      <c r="M62" s="564"/>
      <c r="N62" s="565"/>
      <c r="O62" s="311"/>
    </row>
    <row r="63" spans="1:15" s="315" customFormat="1" ht="12.75">
      <c r="A63" s="311"/>
      <c r="B63" s="695"/>
      <c r="C63" s="696"/>
      <c r="D63" s="402" t="s">
        <v>238</v>
      </c>
      <c r="E63" s="566">
        <v>0</v>
      </c>
      <c r="F63" s="567">
        <v>0</v>
      </c>
      <c r="G63" s="567">
        <v>0</v>
      </c>
      <c r="H63" s="567">
        <v>0</v>
      </c>
      <c r="I63" s="567">
        <v>0</v>
      </c>
      <c r="J63" s="567">
        <v>0</v>
      </c>
      <c r="K63" s="567">
        <v>0</v>
      </c>
      <c r="L63" s="567">
        <v>0</v>
      </c>
      <c r="M63" s="567">
        <v>0</v>
      </c>
      <c r="N63" s="568">
        <v>0</v>
      </c>
      <c r="O63" s="311"/>
    </row>
    <row r="64" spans="1:15" s="315" customFormat="1" ht="12.75">
      <c r="A64" s="311"/>
      <c r="B64" s="693" t="s">
        <v>245</v>
      </c>
      <c r="C64" s="694"/>
      <c r="D64" s="562" t="s">
        <v>256</v>
      </c>
      <c r="E64" s="569">
        <v>0.1</v>
      </c>
      <c r="F64" s="570">
        <v>0.25</v>
      </c>
      <c r="G64" s="570">
        <v>0.5</v>
      </c>
      <c r="H64" s="570">
        <v>0.5</v>
      </c>
      <c r="I64" s="570">
        <v>0.5</v>
      </c>
      <c r="J64" s="570">
        <v>0.5</v>
      </c>
      <c r="K64" s="570">
        <v>0.5</v>
      </c>
      <c r="L64" s="570">
        <v>0.5</v>
      </c>
      <c r="M64" s="570">
        <v>0.5</v>
      </c>
      <c r="N64" s="571">
        <v>0.5</v>
      </c>
      <c r="O64" s="311"/>
    </row>
    <row r="65" spans="1:15" s="315" customFormat="1" ht="12.75">
      <c r="A65" s="311"/>
      <c r="B65" s="695"/>
      <c r="C65" s="696"/>
      <c r="D65" s="402" t="s">
        <v>257</v>
      </c>
      <c r="E65" s="572"/>
      <c r="F65" s="573"/>
      <c r="G65" s="573"/>
      <c r="H65" s="573"/>
      <c r="I65" s="573"/>
      <c r="J65" s="573"/>
      <c r="K65" s="573"/>
      <c r="L65" s="573"/>
      <c r="M65" s="573"/>
      <c r="N65" s="574"/>
      <c r="O65" s="311"/>
    </row>
    <row r="66" spans="1:15" s="315" customFormat="1" ht="12.75">
      <c r="A66" s="311"/>
      <c r="B66" s="693" t="s">
        <v>246</v>
      </c>
      <c r="C66" s="694"/>
      <c r="D66" s="562" t="s">
        <v>256</v>
      </c>
      <c r="E66" s="569">
        <v>0</v>
      </c>
      <c r="F66" s="570">
        <v>0</v>
      </c>
      <c r="G66" s="570">
        <v>0</v>
      </c>
      <c r="H66" s="570">
        <v>0</v>
      </c>
      <c r="I66" s="570">
        <v>0</v>
      </c>
      <c r="J66" s="570">
        <v>0</v>
      </c>
      <c r="K66" s="570">
        <v>0</v>
      </c>
      <c r="L66" s="570">
        <v>0</v>
      </c>
      <c r="M66" s="570">
        <v>0</v>
      </c>
      <c r="N66" s="571">
        <v>0</v>
      </c>
      <c r="O66" s="311"/>
    </row>
    <row r="67" spans="1:15" s="315" customFormat="1" ht="12.75">
      <c r="A67" s="311"/>
      <c r="B67" s="695"/>
      <c r="C67" s="696"/>
      <c r="D67" s="402" t="s">
        <v>257</v>
      </c>
      <c r="E67" s="572"/>
      <c r="F67" s="573"/>
      <c r="G67" s="573"/>
      <c r="H67" s="573"/>
      <c r="I67" s="573"/>
      <c r="J67" s="573"/>
      <c r="K67" s="573"/>
      <c r="L67" s="573"/>
      <c r="M67" s="573"/>
      <c r="N67" s="574"/>
      <c r="O67" s="311"/>
    </row>
    <row r="68" spans="1:15" s="315" customFormat="1" ht="12.75">
      <c r="A68" s="311"/>
      <c r="B68" s="693" t="s">
        <v>247</v>
      </c>
      <c r="C68" s="694"/>
      <c r="D68" s="562" t="s">
        <v>256</v>
      </c>
      <c r="E68" s="569">
        <v>0</v>
      </c>
      <c r="F68" s="570">
        <v>0</v>
      </c>
      <c r="G68" s="570">
        <v>0</v>
      </c>
      <c r="H68" s="570">
        <v>0</v>
      </c>
      <c r="I68" s="570">
        <v>0</v>
      </c>
      <c r="J68" s="570">
        <v>0</v>
      </c>
      <c r="K68" s="570">
        <v>0</v>
      </c>
      <c r="L68" s="570">
        <v>0</v>
      </c>
      <c r="M68" s="570">
        <v>0</v>
      </c>
      <c r="N68" s="571">
        <v>0</v>
      </c>
      <c r="O68" s="311"/>
    </row>
    <row r="69" spans="1:15" s="315" customFormat="1" ht="12.75">
      <c r="A69" s="311"/>
      <c r="B69" s="695"/>
      <c r="C69" s="696"/>
      <c r="D69" s="402" t="s">
        <v>257</v>
      </c>
      <c r="E69" s="572"/>
      <c r="F69" s="573"/>
      <c r="G69" s="573"/>
      <c r="H69" s="573"/>
      <c r="I69" s="573"/>
      <c r="J69" s="573"/>
      <c r="K69" s="573"/>
      <c r="L69" s="573"/>
      <c r="M69" s="573"/>
      <c r="N69" s="574"/>
      <c r="O69" s="311"/>
    </row>
    <row r="70" spans="1:15" s="315" customFormat="1" ht="12.75">
      <c r="A70" s="311"/>
      <c r="B70" s="697" t="s">
        <v>103</v>
      </c>
      <c r="C70" s="698"/>
      <c r="D70" s="403" t="s">
        <v>256</v>
      </c>
      <c r="E70" s="404">
        <v>0.1</v>
      </c>
      <c r="F70" s="405">
        <v>0.25</v>
      </c>
      <c r="G70" s="405">
        <v>0.5</v>
      </c>
      <c r="H70" s="405">
        <v>0.5</v>
      </c>
      <c r="I70" s="405">
        <v>0.5</v>
      </c>
      <c r="J70" s="405">
        <v>0.5</v>
      </c>
      <c r="K70" s="405">
        <v>0.5</v>
      </c>
      <c r="L70" s="405">
        <v>0.5</v>
      </c>
      <c r="M70" s="405">
        <v>0.5</v>
      </c>
      <c r="N70" s="406">
        <v>0.5</v>
      </c>
      <c r="O70" s="311"/>
    </row>
    <row r="71" spans="1:15" s="315" customFormat="1" ht="13.5" thickBot="1">
      <c r="A71" s="311"/>
      <c r="B71" s="699"/>
      <c r="C71" s="700"/>
      <c r="D71" s="407" t="s">
        <v>257</v>
      </c>
      <c r="E71" s="408"/>
      <c r="F71" s="409"/>
      <c r="G71" s="409"/>
      <c r="H71" s="409"/>
      <c r="I71" s="409"/>
      <c r="J71" s="409"/>
      <c r="K71" s="409"/>
      <c r="L71" s="409"/>
      <c r="M71" s="409"/>
      <c r="N71" s="410"/>
      <c r="O71" s="311"/>
    </row>
    <row r="72" spans="1:15" s="315" customFormat="1" ht="12.75">
      <c r="A72" s="311"/>
      <c r="B72" s="311"/>
      <c r="C72" s="311"/>
      <c r="D72" s="311"/>
      <c r="E72" s="311"/>
      <c r="F72" s="311"/>
      <c r="G72" s="346"/>
      <c r="H72" s="346"/>
      <c r="I72" s="346"/>
      <c r="J72" s="311"/>
      <c r="K72" s="311"/>
      <c r="L72" s="311"/>
      <c r="M72" s="311"/>
      <c r="N72" s="311"/>
      <c r="O72" s="311"/>
    </row>
    <row r="73" spans="1:15" ht="12.75">
      <c r="A73" s="311"/>
      <c r="B73" s="347" t="s">
        <v>235</v>
      </c>
      <c r="C73" s="311"/>
      <c r="D73" s="311"/>
      <c r="E73" s="311"/>
      <c r="F73" s="311"/>
      <c r="G73" s="311"/>
      <c r="H73" s="311"/>
      <c r="I73" s="311"/>
      <c r="J73" s="311"/>
      <c r="K73" s="311"/>
      <c r="L73" s="311"/>
      <c r="M73" s="311"/>
      <c r="N73" s="311"/>
      <c r="O73" s="311"/>
    </row>
    <row r="74" spans="1:15" ht="12.75">
      <c r="A74" s="311"/>
      <c r="B74" s="398" t="s">
        <v>268</v>
      </c>
      <c r="C74" s="311"/>
      <c r="D74" s="311"/>
      <c r="E74" s="311"/>
      <c r="F74" s="311"/>
      <c r="G74" s="311"/>
      <c r="H74" s="311"/>
      <c r="I74" s="311"/>
      <c r="J74" s="311"/>
      <c r="K74" s="311"/>
      <c r="L74" s="311"/>
      <c r="M74" s="311"/>
      <c r="N74" s="311"/>
      <c r="O74" s="311"/>
    </row>
    <row r="75" spans="1:15" ht="13.5" thickBot="1">
      <c r="A75" s="311"/>
      <c r="B75" s="311"/>
      <c r="C75" s="311"/>
      <c r="D75" s="311"/>
      <c r="E75" s="311"/>
      <c r="F75" s="311"/>
      <c r="G75" s="311"/>
      <c r="H75" s="311"/>
      <c r="I75" s="311"/>
      <c r="J75" s="311"/>
      <c r="K75" s="311"/>
      <c r="L75" s="311"/>
      <c r="M75" s="311"/>
      <c r="N75" s="311"/>
      <c r="O75" s="311"/>
    </row>
    <row r="76" spans="1:15" ht="12.75">
      <c r="A76" s="311"/>
      <c r="B76" s="701" t="s">
        <v>4</v>
      </c>
      <c r="C76" s="702"/>
      <c r="D76" s="705" t="s">
        <v>233</v>
      </c>
      <c r="E76" s="707" t="s">
        <v>94</v>
      </c>
      <c r="F76" s="708"/>
      <c r="G76" s="708"/>
      <c r="H76" s="708"/>
      <c r="I76" s="708"/>
      <c r="J76" s="708"/>
      <c r="K76" s="708"/>
      <c r="L76" s="708"/>
      <c r="M76" s="708"/>
      <c r="N76" s="709"/>
      <c r="O76" s="311"/>
    </row>
    <row r="77" spans="1:15" ht="13.5" thickBot="1">
      <c r="A77" s="311"/>
      <c r="B77" s="703"/>
      <c r="C77" s="704"/>
      <c r="D77" s="706"/>
      <c r="E77" s="399">
        <f>VR</f>
        <v>1</v>
      </c>
      <c r="F77" s="400">
        <f>E77+1</f>
        <v>2</v>
      </c>
      <c r="G77" s="400">
        <f t="shared" ref="G77" si="3">F77+1</f>
        <v>3</v>
      </c>
      <c r="H77" s="400">
        <f t="shared" ref="H77" si="4">G77+1</f>
        <v>4</v>
      </c>
      <c r="I77" s="400">
        <f t="shared" ref="I77" si="5">H77+1</f>
        <v>5</v>
      </c>
      <c r="J77" s="400">
        <f t="shared" ref="J77" si="6">I77+1</f>
        <v>6</v>
      </c>
      <c r="K77" s="400">
        <f t="shared" ref="K77" si="7">J77+1</f>
        <v>7</v>
      </c>
      <c r="L77" s="400">
        <f t="shared" ref="L77" si="8">K77+1</f>
        <v>8</v>
      </c>
      <c r="M77" s="400">
        <f t="shared" ref="M77" si="9">L77+1</f>
        <v>9</v>
      </c>
      <c r="N77" s="401">
        <f>M77+1</f>
        <v>10</v>
      </c>
      <c r="O77" s="311"/>
    </row>
    <row r="78" spans="1:15" ht="13.5" customHeight="1" thickTop="1">
      <c r="A78" s="311"/>
      <c r="B78" s="724" t="s">
        <v>255</v>
      </c>
      <c r="C78" s="725"/>
      <c r="D78" s="444" t="s">
        <v>248</v>
      </c>
      <c r="E78" s="453"/>
      <c r="F78" s="454"/>
      <c r="G78" s="454"/>
      <c r="H78" s="454"/>
      <c r="I78" s="454"/>
      <c r="J78" s="454"/>
      <c r="K78" s="454"/>
      <c r="L78" s="454"/>
      <c r="M78" s="454"/>
      <c r="N78" s="455"/>
      <c r="O78" s="311"/>
    </row>
    <row r="79" spans="1:15" ht="13.5" customHeight="1">
      <c r="A79" s="311"/>
      <c r="B79" s="726"/>
      <c r="C79" s="727"/>
      <c r="D79" s="445" t="s">
        <v>249</v>
      </c>
      <c r="E79" s="518">
        <v>16</v>
      </c>
      <c r="F79" s="519">
        <v>16</v>
      </c>
      <c r="G79" s="519">
        <v>16</v>
      </c>
      <c r="H79" s="519">
        <v>16</v>
      </c>
      <c r="I79" s="519">
        <v>16</v>
      </c>
      <c r="J79" s="519">
        <v>16</v>
      </c>
      <c r="K79" s="519">
        <v>16</v>
      </c>
      <c r="L79" s="519">
        <v>16</v>
      </c>
      <c r="M79" s="519">
        <v>16</v>
      </c>
      <c r="N79" s="520">
        <v>16</v>
      </c>
      <c r="O79" s="311"/>
    </row>
    <row r="80" spans="1:15" ht="13.5" customHeight="1">
      <c r="A80" s="311"/>
      <c r="B80" s="726"/>
      <c r="C80" s="727"/>
      <c r="D80" s="445" t="s">
        <v>250</v>
      </c>
      <c r="E80" s="521">
        <v>0</v>
      </c>
      <c r="F80" s="522">
        <v>0</v>
      </c>
      <c r="G80" s="522">
        <v>0</v>
      </c>
      <c r="H80" s="522">
        <v>0</v>
      </c>
      <c r="I80" s="522">
        <v>0</v>
      </c>
      <c r="J80" s="522">
        <v>0</v>
      </c>
      <c r="K80" s="522">
        <v>0</v>
      </c>
      <c r="L80" s="522">
        <v>0</v>
      </c>
      <c r="M80" s="522">
        <v>0</v>
      </c>
      <c r="N80" s="523">
        <v>0</v>
      </c>
      <c r="O80" s="311"/>
    </row>
    <row r="81" spans="1:15" ht="12.75" customHeight="1" thickBot="1">
      <c r="A81" s="311"/>
      <c r="B81" s="728"/>
      <c r="C81" s="729"/>
      <c r="D81" s="407" t="s">
        <v>251</v>
      </c>
      <c r="E81" s="456">
        <v>0</v>
      </c>
      <c r="F81" s="457">
        <v>0</v>
      </c>
      <c r="G81" s="457">
        <v>0</v>
      </c>
      <c r="H81" s="457">
        <v>0</v>
      </c>
      <c r="I81" s="457">
        <v>0</v>
      </c>
      <c r="J81" s="457">
        <v>0</v>
      </c>
      <c r="K81" s="457">
        <v>0</v>
      </c>
      <c r="L81" s="457">
        <v>0</v>
      </c>
      <c r="M81" s="457">
        <v>0</v>
      </c>
      <c r="N81" s="458">
        <v>0</v>
      </c>
      <c r="O81" s="311"/>
    </row>
    <row r="82" spans="1:15" ht="12.75">
      <c r="A82" s="311"/>
      <c r="B82" s="311"/>
      <c r="C82" s="311"/>
      <c r="D82" s="311"/>
      <c r="E82" s="311"/>
      <c r="F82" s="311"/>
      <c r="G82" s="346"/>
      <c r="H82" s="346"/>
      <c r="I82" s="346"/>
      <c r="J82" s="311"/>
      <c r="K82" s="311"/>
      <c r="L82" s="311"/>
      <c r="M82" s="311"/>
      <c r="N82" s="311"/>
      <c r="O82" s="311"/>
    </row>
    <row r="83" spans="1:15" ht="12.75">
      <c r="A83" s="311"/>
      <c r="B83" s="347" t="s">
        <v>228</v>
      </c>
      <c r="C83" s="311"/>
      <c r="D83" s="311"/>
      <c r="E83" s="311"/>
      <c r="F83" s="311"/>
      <c r="G83" s="346"/>
      <c r="H83" s="346"/>
      <c r="I83" s="346"/>
      <c r="J83" s="311"/>
      <c r="K83" s="311"/>
      <c r="L83" s="311"/>
      <c r="M83" s="311"/>
      <c r="N83" s="311"/>
      <c r="O83" s="311"/>
    </row>
    <row r="84" spans="1:15" ht="13.5" customHeight="1">
      <c r="A84" s="311"/>
      <c r="B84" s="311" t="s">
        <v>229</v>
      </c>
      <c r="C84" s="311"/>
      <c r="D84" s="311"/>
      <c r="E84" s="311"/>
      <c r="F84" s="311"/>
      <c r="G84" s="346"/>
      <c r="H84" s="346"/>
      <c r="I84" s="346"/>
      <c r="J84" s="311"/>
      <c r="K84" s="311"/>
      <c r="L84" s="311"/>
      <c r="M84" s="311"/>
      <c r="N84" s="311"/>
      <c r="O84" s="311"/>
    </row>
    <row r="85" spans="1:15" ht="12.75" customHeight="1" thickBot="1">
      <c r="A85" s="311"/>
      <c r="B85" s="398"/>
      <c r="C85" s="311"/>
      <c r="D85" s="311"/>
      <c r="E85" s="311"/>
      <c r="F85" s="311"/>
      <c r="G85" s="346"/>
      <c r="H85" s="346"/>
      <c r="I85" s="346"/>
      <c r="J85" s="311"/>
      <c r="K85" s="311"/>
      <c r="L85" s="311"/>
      <c r="M85" s="311"/>
      <c r="N85" s="311"/>
      <c r="O85" s="311"/>
    </row>
    <row r="86" spans="1:15" ht="12.75" customHeight="1" thickBot="1">
      <c r="A86" s="311"/>
      <c r="B86" s="412" t="s">
        <v>4</v>
      </c>
      <c r="C86" s="413"/>
      <c r="D86" s="414" t="s">
        <v>230</v>
      </c>
      <c r="E86" s="691" t="s">
        <v>0</v>
      </c>
      <c r="F86" s="692"/>
      <c r="G86" s="346"/>
      <c r="H86" s="346"/>
      <c r="I86" s="346"/>
      <c r="J86" s="311"/>
      <c r="K86" s="311"/>
      <c r="L86" s="311"/>
      <c r="M86" s="311"/>
      <c r="N86" s="311"/>
      <c r="O86" s="311"/>
    </row>
    <row r="87" spans="1:15" ht="26.25" customHeight="1" thickTop="1">
      <c r="A87" s="311"/>
      <c r="B87" s="575" t="s">
        <v>102</v>
      </c>
      <c r="C87" s="576"/>
      <c r="D87" s="577" t="s">
        <v>238</v>
      </c>
      <c r="E87" s="715">
        <v>0.2</v>
      </c>
      <c r="F87" s="716"/>
      <c r="G87" s="346"/>
      <c r="H87" s="479"/>
      <c r="I87" s="311"/>
      <c r="J87" s="311"/>
      <c r="K87" s="311"/>
      <c r="L87" s="311"/>
      <c r="M87" s="311"/>
      <c r="N87" s="311"/>
      <c r="O87" s="311"/>
    </row>
    <row r="88" spans="1:15" ht="26.25" customHeight="1">
      <c r="A88" s="311"/>
      <c r="B88" s="579" t="s">
        <v>245</v>
      </c>
      <c r="C88" s="580"/>
      <c r="D88" s="581" t="s">
        <v>256</v>
      </c>
      <c r="E88" s="710">
        <v>0.2</v>
      </c>
      <c r="F88" s="711"/>
      <c r="G88" s="346"/>
      <c r="H88" s="479"/>
      <c r="I88" s="311"/>
      <c r="J88" s="311"/>
      <c r="K88" s="311"/>
      <c r="L88" s="311"/>
      <c r="M88" s="311"/>
      <c r="N88" s="311"/>
      <c r="O88" s="311"/>
    </row>
    <row r="89" spans="1:15" ht="26.25" customHeight="1">
      <c r="A89" s="311"/>
      <c r="B89" s="579" t="s">
        <v>246</v>
      </c>
      <c r="C89" s="580"/>
      <c r="D89" s="581" t="s">
        <v>256</v>
      </c>
      <c r="E89" s="710">
        <v>7.0000000000000007E-2</v>
      </c>
      <c r="F89" s="711"/>
      <c r="G89" s="346"/>
      <c r="H89" s="479"/>
      <c r="I89" s="311"/>
      <c r="J89" s="311"/>
      <c r="K89" s="311"/>
      <c r="L89" s="311"/>
      <c r="M89" s="311"/>
      <c r="N89" s="311"/>
      <c r="O89" s="311"/>
    </row>
    <row r="90" spans="1:15" ht="26.25" customHeight="1">
      <c r="A90" s="311"/>
      <c r="B90" s="579" t="s">
        <v>247</v>
      </c>
      <c r="C90" s="580"/>
      <c r="D90" s="581" t="s">
        <v>256</v>
      </c>
      <c r="E90" s="710">
        <v>0.03</v>
      </c>
      <c r="F90" s="711"/>
      <c r="G90" s="346"/>
      <c r="H90" s="479"/>
      <c r="I90" s="311"/>
      <c r="J90" s="311"/>
      <c r="K90" s="311"/>
      <c r="L90" s="311"/>
      <c r="M90" s="311"/>
      <c r="N90" s="311"/>
      <c r="O90" s="311"/>
    </row>
    <row r="91" spans="1:15" ht="26.25" customHeight="1" thickBot="1">
      <c r="A91" s="311"/>
      <c r="B91" s="582" t="s">
        <v>103</v>
      </c>
      <c r="C91" s="578"/>
      <c r="D91" s="516" t="s">
        <v>256</v>
      </c>
      <c r="E91" s="689">
        <v>0.5</v>
      </c>
      <c r="F91" s="690"/>
      <c r="G91" s="346"/>
      <c r="H91" s="479"/>
      <c r="I91" s="311"/>
      <c r="J91" s="311"/>
      <c r="K91" s="311"/>
      <c r="L91" s="311"/>
      <c r="M91" s="311"/>
      <c r="N91" s="311"/>
      <c r="O91" s="311"/>
    </row>
    <row r="92" spans="1:15" ht="12.75" customHeight="1">
      <c r="A92" s="311"/>
      <c r="B92" s="311"/>
      <c r="C92" s="311"/>
      <c r="D92" s="311"/>
      <c r="E92" s="311"/>
      <c r="F92" s="311"/>
      <c r="G92" s="346"/>
      <c r="H92" s="346"/>
      <c r="I92" s="346"/>
      <c r="J92" s="311"/>
      <c r="K92" s="311"/>
      <c r="L92" s="311"/>
      <c r="M92" s="311"/>
      <c r="N92" s="311"/>
      <c r="O92" s="311"/>
    </row>
    <row r="93" spans="1:15" ht="12.75" hidden="1" customHeight="1">
      <c r="A93" s="311"/>
      <c r="B93" s="311"/>
      <c r="C93" s="311"/>
      <c r="D93" s="311"/>
      <c r="E93" s="311"/>
      <c r="F93" s="311"/>
      <c r="G93" s="346"/>
      <c r="H93" s="346"/>
      <c r="I93" s="346"/>
      <c r="J93" s="311"/>
      <c r="K93" s="311"/>
      <c r="L93" s="311"/>
      <c r="M93" s="311"/>
      <c r="N93" s="311"/>
      <c r="O93" s="311"/>
    </row>
    <row r="94" spans="1:15" ht="12.75" hidden="1" customHeight="1">
      <c r="A94" s="311"/>
      <c r="O94" s="311"/>
    </row>
    <row r="95" spans="1:15" ht="12.75" hidden="1" customHeight="1">
      <c r="A95" s="311"/>
      <c r="O95" s="311"/>
    </row>
    <row r="96" spans="1:15" ht="12.75" hidden="1" customHeight="1"/>
    <row r="97" ht="12.75" hidden="1" customHeight="1"/>
  </sheetData>
  <sheetProtection algorithmName="SHA-512" hashValue="241ydt/mO/W6x6cQXs5hVwD52zFGSjaCLxHXczcHWNLgA3GlnecrM2ayUsOnlV1zKwOVEz9dpXUIyhOjjLbOWQ==" saltValue="hdnktS0lc8ZPaOKN+W5qpQ==" spinCount="100000" sheet="1" formatRows="0"/>
  <mergeCells count="51">
    <mergeCell ref="C48:F48"/>
    <mergeCell ref="E87:F87"/>
    <mergeCell ref="C49:D49"/>
    <mergeCell ref="C51:D51"/>
    <mergeCell ref="D56:D57"/>
    <mergeCell ref="E56:N56"/>
    <mergeCell ref="B56:C57"/>
    <mergeCell ref="B58:C61"/>
    <mergeCell ref="B78:C81"/>
    <mergeCell ref="E91:F91"/>
    <mergeCell ref="E86:F86"/>
    <mergeCell ref="B62:C63"/>
    <mergeCell ref="B70:C71"/>
    <mergeCell ref="B76:C77"/>
    <mergeCell ref="D76:D77"/>
    <mergeCell ref="E76:N76"/>
    <mergeCell ref="B64:C65"/>
    <mergeCell ref="B66:C67"/>
    <mergeCell ref="B68:C69"/>
    <mergeCell ref="E88:F88"/>
    <mergeCell ref="E89:F89"/>
    <mergeCell ref="E90:F90"/>
    <mergeCell ref="C47:D47"/>
    <mergeCell ref="C36:D36"/>
    <mergeCell ref="C37:D37"/>
    <mergeCell ref="C38:D38"/>
    <mergeCell ref="C39:D39"/>
    <mergeCell ref="C40:D40"/>
    <mergeCell ref="C41:D41"/>
    <mergeCell ref="C42:D42"/>
    <mergeCell ref="C43:D43"/>
    <mergeCell ref="C44:D44"/>
    <mergeCell ref="C45:D45"/>
    <mergeCell ref="C46:D46"/>
    <mergeCell ref="C35:D35"/>
    <mergeCell ref="I24:I25"/>
    <mergeCell ref="C26:D26"/>
    <mergeCell ref="C27:D27"/>
    <mergeCell ref="C28:D28"/>
    <mergeCell ref="C29:D29"/>
    <mergeCell ref="H24:H25"/>
    <mergeCell ref="C30:D30"/>
    <mergeCell ref="C31:D31"/>
    <mergeCell ref="C32:D32"/>
    <mergeCell ref="C33:D33"/>
    <mergeCell ref="C34:F34"/>
    <mergeCell ref="B24:B25"/>
    <mergeCell ref="C24:D25"/>
    <mergeCell ref="E24:E25"/>
    <mergeCell ref="F24:F25"/>
    <mergeCell ref="G24:G25"/>
  </mergeCells>
  <pageMargins left="0.70866141732283472" right="0.70866141732283472" top="0.78740157480314965" bottom="0.78740157480314965" header="0.31496062992125984" footer="0.31496062992125984"/>
  <pageSetup paperSize="9" scale="76" fitToHeight="2" orientation="landscape" r:id="rId1"/>
  <headerFooter>
    <oddHeader>&amp;F</oddHeader>
    <oddFooter>&amp;A</oddFooter>
  </headerFooter>
  <rowBreaks count="2" manualBreakCount="2">
    <brk id="21" min="1" max="13" man="1"/>
    <brk id="52" min="1" max="1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List4">
    <tabColor theme="0"/>
  </sheetPr>
  <dimension ref="A1:O82"/>
  <sheetViews>
    <sheetView showGridLines="0" zoomScaleNormal="100" zoomScaleSheetLayoutView="100" workbookViewId="0">
      <selection activeCell="E21" sqref="E21"/>
    </sheetView>
  </sheetViews>
  <sheetFormatPr defaultColWidth="0" defaultRowHeight="0" customHeight="1" zeroHeight="1"/>
  <cols>
    <col min="1" max="1" width="4.7109375" style="8" customWidth="1"/>
    <col min="2" max="2" width="6.7109375" style="8" customWidth="1"/>
    <col min="3" max="3" width="23.28515625" style="8" customWidth="1"/>
    <col min="4" max="4" width="13.42578125" style="8" bestFit="1" customWidth="1"/>
    <col min="5" max="6" width="10.7109375" style="8" customWidth="1"/>
    <col min="7" max="9" width="10.7109375" style="39" customWidth="1"/>
    <col min="10" max="10" width="10.7109375" style="8" customWidth="1"/>
    <col min="11" max="11" width="12.28515625" style="8" customWidth="1"/>
    <col min="12" max="14" width="10.7109375" style="8" customWidth="1"/>
    <col min="15" max="15" width="4.7109375" style="8" customWidth="1"/>
    <col min="16" max="16384" width="9.140625" style="8" hidden="1"/>
  </cols>
  <sheetData>
    <row r="1" spans="1:15" customFormat="1" ht="12.75">
      <c r="A1" s="9"/>
      <c r="B1" s="9"/>
      <c r="C1" s="9"/>
      <c r="D1" s="9"/>
      <c r="E1" s="9"/>
      <c r="F1" s="9"/>
      <c r="G1" s="210"/>
      <c r="H1" s="210"/>
      <c r="I1" s="210"/>
      <c r="J1" s="9"/>
      <c r="K1" s="9"/>
      <c r="L1" s="9"/>
      <c r="M1" s="9"/>
      <c r="N1" s="9"/>
      <c r="O1" s="9"/>
    </row>
    <row r="2" spans="1:15" customFormat="1" ht="12.75">
      <c r="A2" s="9"/>
      <c r="B2" s="10" t="s">
        <v>118</v>
      </c>
      <c r="C2" s="10"/>
      <c r="D2" s="9"/>
      <c r="E2" s="9"/>
      <c r="F2" s="9"/>
      <c r="G2" s="210"/>
      <c r="H2" s="210"/>
      <c r="I2" s="210"/>
      <c r="J2" s="9"/>
      <c r="K2" s="217" t="s">
        <v>119</v>
      </c>
      <c r="L2" s="331"/>
      <c r="M2" s="331"/>
      <c r="N2" s="332"/>
      <c r="O2" s="331"/>
    </row>
    <row r="3" spans="1:15" customFormat="1" ht="13.5" thickBot="1">
      <c r="A3" s="9"/>
      <c r="B3" s="10"/>
      <c r="C3" s="10"/>
      <c r="D3" s="9"/>
      <c r="E3" s="10"/>
      <c r="F3" s="9"/>
      <c r="G3" s="210"/>
      <c r="H3" s="210"/>
      <c r="I3" s="210"/>
      <c r="J3" s="9"/>
      <c r="K3" s="218" t="s">
        <v>120</v>
      </c>
      <c r="L3" s="319"/>
      <c r="M3" s="319"/>
      <c r="N3" s="319"/>
      <c r="O3" s="319"/>
    </row>
    <row r="4" spans="1:15" s="216" customFormat="1" ht="15" customHeight="1" thickBot="1">
      <c r="A4" s="215"/>
      <c r="B4" s="215" t="s">
        <v>179</v>
      </c>
      <c r="C4" s="215"/>
      <c r="D4" s="215"/>
      <c r="E4" s="215"/>
      <c r="F4" s="215"/>
      <c r="G4" s="215"/>
      <c r="H4" s="215"/>
      <c r="I4" s="307"/>
      <c r="J4" s="215"/>
      <c r="K4" s="215"/>
      <c r="L4" s="215"/>
      <c r="M4" s="215"/>
      <c r="N4" s="215"/>
      <c r="O4" s="215"/>
    </row>
    <row r="5" spans="1:15" ht="12" customHeight="1">
      <c r="A5" s="9"/>
      <c r="B5" s="10"/>
      <c r="C5" s="10"/>
      <c r="D5" s="9"/>
      <c r="E5" s="9"/>
      <c r="F5" s="9"/>
      <c r="G5" s="9"/>
      <c r="H5" s="9"/>
      <c r="I5" s="115"/>
      <c r="J5" s="9"/>
      <c r="K5" s="50"/>
      <c r="L5" s="9"/>
      <c r="M5" s="9"/>
      <c r="N5" s="9"/>
      <c r="O5" s="9"/>
    </row>
    <row r="6" spans="1:15" s="216" customFormat="1" ht="15" customHeight="1">
      <c r="A6" s="215"/>
      <c r="B6" s="50" t="s">
        <v>267</v>
      </c>
      <c r="C6" s="9"/>
      <c r="D6" s="9"/>
      <c r="E6" s="9"/>
      <c r="F6" s="9"/>
      <c r="G6" s="9"/>
      <c r="H6" s="9"/>
      <c r="I6" s="9"/>
      <c r="J6" s="9"/>
      <c r="K6" s="233"/>
      <c r="L6" s="215"/>
      <c r="M6" s="215"/>
      <c r="N6" s="215"/>
      <c r="O6" s="215"/>
    </row>
    <row r="7" spans="1:15" customFormat="1" ht="13.5" thickBot="1">
      <c r="A7" s="9"/>
      <c r="B7" s="9"/>
      <c r="C7" s="9"/>
      <c r="D7" s="9"/>
      <c r="E7" s="9"/>
      <c r="F7" s="9"/>
      <c r="G7" s="210"/>
      <c r="H7" s="210"/>
      <c r="I7" s="210"/>
      <c r="J7" s="9"/>
      <c r="K7" s="9"/>
      <c r="L7" s="9"/>
      <c r="M7" s="9"/>
      <c r="N7" s="9"/>
      <c r="O7" s="9"/>
    </row>
    <row r="8" spans="1:15" customFormat="1" ht="25.5" customHeight="1" thickBot="1">
      <c r="A8" s="9"/>
      <c r="B8" s="730" t="s">
        <v>32</v>
      </c>
      <c r="C8" s="732" t="s">
        <v>33</v>
      </c>
      <c r="D8" s="733"/>
      <c r="E8" s="764" t="s">
        <v>35</v>
      </c>
      <c r="F8" s="764" t="s">
        <v>34</v>
      </c>
      <c r="G8" s="736" t="s">
        <v>213</v>
      </c>
      <c r="H8" s="736" t="s">
        <v>95</v>
      </c>
      <c r="I8" s="764" t="s">
        <v>96</v>
      </c>
      <c r="J8" s="760" t="s">
        <v>180</v>
      </c>
      <c r="K8" s="761"/>
      <c r="L8" s="11"/>
      <c r="M8" s="9"/>
      <c r="N8" s="9"/>
      <c r="O8" s="9"/>
    </row>
    <row r="9" spans="1:15" s="7" customFormat="1" ht="13.5" customHeight="1">
      <c r="A9" s="11"/>
      <c r="B9" s="731"/>
      <c r="C9" s="734"/>
      <c r="D9" s="735"/>
      <c r="E9" s="737"/>
      <c r="F9" s="737"/>
      <c r="G9" s="737"/>
      <c r="H9" s="737"/>
      <c r="I9" s="737"/>
      <c r="J9" s="429" t="s">
        <v>108</v>
      </c>
      <c r="K9" s="133" t="s">
        <v>238</v>
      </c>
      <c r="L9" s="40"/>
      <c r="M9" s="11"/>
      <c r="N9" s="11"/>
    </row>
    <row r="10" spans="1:15" s="43" customFormat="1" ht="13.5" thickBot="1">
      <c r="A10" s="40"/>
      <c r="B10" s="41"/>
      <c r="C10" s="758"/>
      <c r="D10" s="759"/>
      <c r="E10" s="33"/>
      <c r="F10" s="33"/>
      <c r="G10" s="32" t="s">
        <v>36</v>
      </c>
      <c r="H10" s="32" t="s">
        <v>36</v>
      </c>
      <c r="I10" s="33" t="s">
        <v>36</v>
      </c>
      <c r="J10" s="430" t="s">
        <v>31</v>
      </c>
      <c r="K10" s="42" t="s">
        <v>31</v>
      </c>
      <c r="L10" s="9"/>
      <c r="M10" s="40"/>
      <c r="N10" s="40"/>
    </row>
    <row r="11" spans="1:15" customFormat="1" ht="13.5" thickTop="1">
      <c r="A11" s="9"/>
      <c r="B11" s="14">
        <v>11</v>
      </c>
      <c r="C11" s="765" t="s">
        <v>110</v>
      </c>
      <c r="D11" s="766"/>
      <c r="E11" s="16" t="s">
        <v>19</v>
      </c>
      <c r="F11" s="17" t="s">
        <v>108</v>
      </c>
      <c r="G11" s="308"/>
      <c r="H11" s="34">
        <f>100%-G11-I11</f>
        <v>1</v>
      </c>
      <c r="I11" s="35">
        <f>'NASTAVENI OBJEDNATELE'!I27</f>
        <v>0</v>
      </c>
      <c r="J11" s="323"/>
      <c r="K11" s="325"/>
      <c r="L11" s="9"/>
      <c r="M11" s="9"/>
      <c r="N11" s="9"/>
    </row>
    <row r="12" spans="1:15" customFormat="1" ht="12.75">
      <c r="A12" s="9"/>
      <c r="B12" s="18"/>
      <c r="C12" s="767"/>
      <c r="D12" s="768"/>
      <c r="E12" s="20" t="s">
        <v>20</v>
      </c>
      <c r="F12" s="21" t="s">
        <v>238</v>
      </c>
      <c r="G12" s="308"/>
      <c r="H12" s="34">
        <f>100%-G12-I12</f>
        <v>1</v>
      </c>
      <c r="I12" s="35">
        <f>'NASTAVENI OBJEDNATELE'!I28</f>
        <v>0</v>
      </c>
      <c r="J12" s="324"/>
      <c r="K12" s="326"/>
      <c r="L12" s="9"/>
      <c r="M12" s="9"/>
      <c r="N12" s="9"/>
    </row>
    <row r="13" spans="1:15" customFormat="1" ht="12.75">
      <c r="A13" s="9"/>
      <c r="B13" s="22"/>
      <c r="C13" s="769"/>
      <c r="D13" s="770"/>
      <c r="E13" s="20" t="s">
        <v>21</v>
      </c>
      <c r="F13" s="21" t="s">
        <v>22</v>
      </c>
      <c r="G13" s="308"/>
      <c r="H13" s="34">
        <f>100%-G13-I13</f>
        <v>1</v>
      </c>
      <c r="I13" s="35">
        <f>'NASTAVENI OBJEDNATELE'!I29</f>
        <v>0</v>
      </c>
      <c r="J13" s="323"/>
      <c r="K13" s="326"/>
      <c r="L13" s="9"/>
      <c r="M13" s="9"/>
      <c r="N13" s="9"/>
    </row>
    <row r="14" spans="1:15" customFormat="1" ht="12.75">
      <c r="A14" s="9"/>
      <c r="B14" s="23">
        <v>12</v>
      </c>
      <c r="C14" s="762" t="s">
        <v>5</v>
      </c>
      <c r="D14" s="763"/>
      <c r="E14" s="48"/>
      <c r="F14" s="47"/>
      <c r="G14" s="308"/>
      <c r="H14" s="308"/>
      <c r="I14" s="35">
        <f t="shared" ref="I14" si="0">100%-G14-H14</f>
        <v>1</v>
      </c>
      <c r="J14" s="327"/>
      <c r="K14" s="328"/>
      <c r="L14" s="9"/>
      <c r="M14" s="9"/>
      <c r="N14" s="9"/>
    </row>
    <row r="15" spans="1:15" customFormat="1" ht="12.75">
      <c r="A15" s="9"/>
      <c r="B15" s="23">
        <v>13</v>
      </c>
      <c r="C15" s="762" t="s">
        <v>6</v>
      </c>
      <c r="D15" s="763"/>
      <c r="E15" s="48"/>
      <c r="F15" s="47"/>
      <c r="G15" s="308"/>
      <c r="H15" s="308"/>
      <c r="I15" s="35">
        <f t="shared" ref="I15:I30" si="1">100%-G15-H15</f>
        <v>1</v>
      </c>
      <c r="J15" s="327"/>
      <c r="K15" s="328"/>
      <c r="L15" s="9"/>
      <c r="M15" s="9"/>
      <c r="N15" s="9"/>
    </row>
    <row r="16" spans="1:15" customFormat="1" ht="12.75">
      <c r="A16" s="9"/>
      <c r="B16" s="24">
        <v>14</v>
      </c>
      <c r="C16" s="780" t="s">
        <v>7</v>
      </c>
      <c r="D16" s="781"/>
      <c r="E16" s="20" t="s">
        <v>25</v>
      </c>
      <c r="F16" s="21" t="s">
        <v>23</v>
      </c>
      <c r="G16" s="34">
        <f>'NASTAVENI OBJEDNATELE'!G32</f>
        <v>0</v>
      </c>
      <c r="H16" s="34">
        <f>'NASTAVENI OBJEDNATELE'!H32</f>
        <v>1</v>
      </c>
      <c r="I16" s="35">
        <f t="shared" si="1"/>
        <v>0</v>
      </c>
      <c r="J16" s="327"/>
      <c r="K16" s="328"/>
      <c r="L16" s="9"/>
      <c r="M16" s="9"/>
      <c r="N16" s="9"/>
    </row>
    <row r="17" spans="1:14" customFormat="1" ht="12.75">
      <c r="A17" s="9"/>
      <c r="B17" s="22"/>
      <c r="C17" s="769"/>
      <c r="D17" s="770"/>
      <c r="E17" s="20" t="s">
        <v>26</v>
      </c>
      <c r="F17" s="21" t="s">
        <v>22</v>
      </c>
      <c r="G17" s="34">
        <f>'NASTAVENI OBJEDNATELE'!G33</f>
        <v>0</v>
      </c>
      <c r="H17" s="34">
        <f>'NASTAVENI OBJEDNATELE'!H33</f>
        <v>0</v>
      </c>
      <c r="I17" s="35">
        <f t="shared" ref="I17" si="2">100%-G17-H17</f>
        <v>1</v>
      </c>
      <c r="J17" s="327"/>
      <c r="K17" s="328"/>
      <c r="L17" s="9"/>
      <c r="M17" s="9"/>
      <c r="N17" s="9"/>
    </row>
    <row r="18" spans="1:14" customFormat="1" ht="12.75">
      <c r="A18" s="9"/>
      <c r="B18" s="23">
        <v>15</v>
      </c>
      <c r="C18" s="762" t="s">
        <v>39</v>
      </c>
      <c r="D18" s="763"/>
      <c r="E18" s="746"/>
      <c r="F18" s="773"/>
      <c r="G18" s="34">
        <f>'NASTAVENI OBJEDNATELE'!G34</f>
        <v>0</v>
      </c>
      <c r="H18" s="34">
        <f>'NASTAVENI OBJEDNATELE'!H34</f>
        <v>1</v>
      </c>
      <c r="I18" s="35">
        <f t="shared" si="1"/>
        <v>0</v>
      </c>
      <c r="J18" s="327"/>
      <c r="K18" s="328"/>
      <c r="L18" s="9"/>
      <c r="M18" s="9"/>
      <c r="N18" s="9"/>
    </row>
    <row r="19" spans="1:14" customFormat="1" ht="12.75">
      <c r="A19" s="9"/>
      <c r="B19" s="24">
        <v>16</v>
      </c>
      <c r="C19" s="780" t="s">
        <v>8</v>
      </c>
      <c r="D19" s="781"/>
      <c r="E19" s="20" t="s">
        <v>27</v>
      </c>
      <c r="F19" s="21" t="s">
        <v>24</v>
      </c>
      <c r="G19" s="308"/>
      <c r="H19" s="34">
        <f>100%-G19-I19</f>
        <v>1</v>
      </c>
      <c r="I19" s="35">
        <f>'NASTAVENI OBJEDNATELE'!I35</f>
        <v>0</v>
      </c>
      <c r="J19" s="327"/>
      <c r="K19" s="328"/>
      <c r="L19" s="9"/>
      <c r="M19" s="9"/>
      <c r="N19" s="9"/>
    </row>
    <row r="20" spans="1:14" customFormat="1" ht="12.75">
      <c r="A20" s="9"/>
      <c r="B20" s="22"/>
      <c r="C20" s="769"/>
      <c r="D20" s="770"/>
      <c r="E20" s="20" t="s">
        <v>28</v>
      </c>
      <c r="F20" s="21" t="s">
        <v>22</v>
      </c>
      <c r="G20" s="308"/>
      <c r="H20" s="308"/>
      <c r="I20" s="35">
        <f t="shared" si="1"/>
        <v>1</v>
      </c>
      <c r="J20" s="327"/>
      <c r="K20" s="328"/>
      <c r="L20" s="9"/>
      <c r="M20" s="9"/>
      <c r="N20" s="9"/>
    </row>
    <row r="21" spans="1:14" customFormat="1" ht="12.75">
      <c r="A21" s="9"/>
      <c r="B21" s="24">
        <v>17</v>
      </c>
      <c r="C21" s="780" t="s">
        <v>9</v>
      </c>
      <c r="D21" s="781"/>
      <c r="E21" s="20" t="s">
        <v>37</v>
      </c>
      <c r="F21" s="21" t="s">
        <v>24</v>
      </c>
      <c r="G21" s="36">
        <f>G19</f>
        <v>0</v>
      </c>
      <c r="H21" s="34">
        <f>100%-G21-I21</f>
        <v>1</v>
      </c>
      <c r="I21" s="35">
        <f>'NASTAVENI OBJEDNATELE'!I37</f>
        <v>0</v>
      </c>
      <c r="J21" s="327"/>
      <c r="K21" s="328"/>
      <c r="L21" s="9"/>
      <c r="M21" s="9"/>
      <c r="N21" s="9"/>
    </row>
    <row r="22" spans="1:14" customFormat="1" ht="12.75">
      <c r="A22" s="9"/>
      <c r="B22" s="22"/>
      <c r="C22" s="769"/>
      <c r="D22" s="770"/>
      <c r="E22" s="20" t="s">
        <v>38</v>
      </c>
      <c r="F22" s="21" t="s">
        <v>22</v>
      </c>
      <c r="G22" s="36">
        <f>G20</f>
        <v>0</v>
      </c>
      <c r="H22" s="36">
        <f>H20</f>
        <v>0</v>
      </c>
      <c r="I22" s="35">
        <f t="shared" si="1"/>
        <v>1</v>
      </c>
      <c r="J22" s="327"/>
      <c r="K22" s="328"/>
      <c r="L22" s="9"/>
      <c r="M22" s="9"/>
      <c r="N22" s="9"/>
    </row>
    <row r="23" spans="1:14" customFormat="1" ht="12.75">
      <c r="A23" s="9"/>
      <c r="B23" s="23">
        <v>18</v>
      </c>
      <c r="C23" s="762" t="s">
        <v>10</v>
      </c>
      <c r="D23" s="763"/>
      <c r="E23" s="48"/>
      <c r="F23" s="47"/>
      <c r="G23" s="308"/>
      <c r="H23" s="308"/>
      <c r="I23" s="35">
        <f t="shared" si="1"/>
        <v>1</v>
      </c>
      <c r="J23" s="327"/>
      <c r="K23" s="328"/>
      <c r="L23" s="9"/>
      <c r="M23" s="9"/>
      <c r="N23" s="9"/>
    </row>
    <row r="24" spans="1:14" customFormat="1" ht="12.75" customHeight="1">
      <c r="A24" s="9"/>
      <c r="B24" s="472">
        <v>19</v>
      </c>
      <c r="C24" s="771" t="s">
        <v>11</v>
      </c>
      <c r="D24" s="772"/>
      <c r="E24" s="473"/>
      <c r="F24" s="474"/>
      <c r="G24" s="475"/>
      <c r="H24" s="475"/>
      <c r="I24" s="476"/>
      <c r="J24" s="477"/>
      <c r="K24" s="478"/>
      <c r="L24" s="9"/>
      <c r="M24" s="9"/>
      <c r="N24" s="9"/>
    </row>
    <row r="25" spans="1:14" customFormat="1" ht="12.75">
      <c r="A25" s="9"/>
      <c r="B25" s="472">
        <v>20</v>
      </c>
      <c r="C25" s="771" t="s">
        <v>12</v>
      </c>
      <c r="D25" s="772"/>
      <c r="E25" s="473"/>
      <c r="F25" s="474"/>
      <c r="G25" s="475"/>
      <c r="H25" s="475"/>
      <c r="I25" s="476"/>
      <c r="J25" s="477"/>
      <c r="K25" s="478"/>
      <c r="L25" s="9"/>
      <c r="M25" s="9"/>
      <c r="N25" s="9"/>
    </row>
    <row r="26" spans="1:14" customFormat="1" ht="12.75">
      <c r="A26" s="9"/>
      <c r="B26" s="472">
        <v>21</v>
      </c>
      <c r="C26" s="771" t="s">
        <v>13</v>
      </c>
      <c r="D26" s="772"/>
      <c r="E26" s="473"/>
      <c r="F26" s="474"/>
      <c r="G26" s="475"/>
      <c r="H26" s="475"/>
      <c r="I26" s="476"/>
      <c r="J26" s="477"/>
      <c r="K26" s="478"/>
      <c r="L26" s="9"/>
      <c r="M26" s="9"/>
      <c r="N26" s="9"/>
    </row>
    <row r="27" spans="1:14" customFormat="1" ht="12.75">
      <c r="A27" s="9"/>
      <c r="B27" s="23">
        <v>22</v>
      </c>
      <c r="C27" s="762" t="s">
        <v>14</v>
      </c>
      <c r="D27" s="763"/>
      <c r="E27" s="48"/>
      <c r="F27" s="47"/>
      <c r="G27" s="308"/>
      <c r="H27" s="308"/>
      <c r="I27" s="35">
        <f t="shared" si="1"/>
        <v>1</v>
      </c>
      <c r="J27" s="327"/>
      <c r="K27" s="328"/>
      <c r="L27" s="9"/>
      <c r="M27" s="9"/>
      <c r="N27" s="9"/>
    </row>
    <row r="28" spans="1:14" customFormat="1" ht="12.75">
      <c r="A28" s="9"/>
      <c r="B28" s="23">
        <v>23</v>
      </c>
      <c r="C28" s="762" t="s">
        <v>15</v>
      </c>
      <c r="D28" s="763"/>
      <c r="E28" s="48"/>
      <c r="F28" s="47"/>
      <c r="G28" s="308"/>
      <c r="H28" s="308"/>
      <c r="I28" s="35">
        <f t="shared" si="1"/>
        <v>1</v>
      </c>
      <c r="J28" s="327"/>
      <c r="K28" s="328"/>
      <c r="L28" s="9"/>
      <c r="M28" s="9"/>
      <c r="N28" s="9"/>
    </row>
    <row r="29" spans="1:14" customFormat="1" ht="12.75">
      <c r="A29" s="9"/>
      <c r="B29" s="23">
        <v>24</v>
      </c>
      <c r="C29" s="762" t="s">
        <v>16</v>
      </c>
      <c r="D29" s="763"/>
      <c r="E29" s="48"/>
      <c r="F29" s="47"/>
      <c r="G29" s="308"/>
      <c r="H29" s="308"/>
      <c r="I29" s="35">
        <f t="shared" si="1"/>
        <v>1</v>
      </c>
      <c r="J29" s="327"/>
      <c r="K29" s="328"/>
      <c r="L29" s="9"/>
      <c r="M29" s="9"/>
      <c r="N29" s="9"/>
    </row>
    <row r="30" spans="1:14" customFormat="1" ht="12.75">
      <c r="A30" s="9"/>
      <c r="B30" s="23">
        <v>25</v>
      </c>
      <c r="C30" s="762" t="s">
        <v>17</v>
      </c>
      <c r="D30" s="763"/>
      <c r="E30" s="48"/>
      <c r="F30" s="47"/>
      <c r="G30" s="308"/>
      <c r="H30" s="308"/>
      <c r="I30" s="35">
        <f t="shared" si="1"/>
        <v>1</v>
      </c>
      <c r="J30" s="327"/>
      <c r="K30" s="328"/>
      <c r="L30" s="9"/>
      <c r="M30" s="9"/>
      <c r="N30" s="9"/>
    </row>
    <row r="31" spans="1:14" customFormat="1" ht="13.5" thickBot="1">
      <c r="A31" s="9"/>
      <c r="B31" s="26">
        <v>26</v>
      </c>
      <c r="C31" s="752" t="s">
        <v>18</v>
      </c>
      <c r="D31" s="753"/>
      <c r="E31" s="85"/>
      <c r="F31" s="81"/>
      <c r="G31" s="37"/>
      <c r="H31" s="37"/>
      <c r="I31" s="37"/>
      <c r="J31" s="329">
        <f>SUM(J11:J30)</f>
        <v>0</v>
      </c>
      <c r="K31" s="330">
        <f>SUM(K11:K30)</f>
        <v>0</v>
      </c>
      <c r="L31" s="9"/>
      <c r="M31" s="9"/>
      <c r="N31" s="9"/>
    </row>
    <row r="32" spans="1:14" customFormat="1" ht="12.75">
      <c r="A32" s="9"/>
      <c r="B32" s="82"/>
      <c r="C32" s="749" t="s">
        <v>77</v>
      </c>
      <c r="D32" s="750"/>
      <c r="E32" s="750"/>
      <c r="F32" s="751"/>
      <c r="G32" s="34">
        <f>'NASTAVENI OBJEDNATELE'!G48</f>
        <v>0</v>
      </c>
      <c r="H32" s="34">
        <f>'NASTAVENI OBJEDNATELE'!H48</f>
        <v>1</v>
      </c>
      <c r="I32" s="34">
        <f t="shared" ref="I32:I33" si="3">100%-G32-H32</f>
        <v>0</v>
      </c>
      <c r="J32" s="323"/>
      <c r="K32" s="326"/>
      <c r="L32" s="9"/>
      <c r="M32" s="9"/>
      <c r="N32" s="9"/>
    </row>
    <row r="33" spans="1:15" customFormat="1" ht="12.75">
      <c r="A33" s="9"/>
      <c r="B33" s="44"/>
      <c r="C33" s="745" t="s">
        <v>41</v>
      </c>
      <c r="D33" s="746"/>
      <c r="E33" s="27"/>
      <c r="F33" s="47"/>
      <c r="G33" s="308"/>
      <c r="H33" s="308"/>
      <c r="I33" s="35">
        <f t="shared" si="3"/>
        <v>1</v>
      </c>
      <c r="J33" s="327"/>
      <c r="K33" s="328"/>
      <c r="L33" s="9"/>
      <c r="M33" s="9"/>
      <c r="N33" s="9"/>
    </row>
    <row r="34" spans="1:15" customFormat="1" ht="12.75" hidden="1">
      <c r="A34" s="9"/>
      <c r="B34" s="487"/>
      <c r="C34" s="488" t="s">
        <v>207</v>
      </c>
      <c r="D34" s="489"/>
      <c r="E34" s="490"/>
      <c r="F34" s="491"/>
      <c r="G34" s="492"/>
      <c r="H34" s="492"/>
      <c r="I34" s="493"/>
      <c r="J34" s="494"/>
      <c r="K34" s="495"/>
      <c r="L34" s="9"/>
      <c r="M34" s="9"/>
      <c r="N34" s="9"/>
    </row>
    <row r="35" spans="1:15" customFormat="1" ht="13.5" thickBot="1">
      <c r="A35" s="9"/>
      <c r="B35" s="45"/>
      <c r="C35" s="747" t="s">
        <v>43</v>
      </c>
      <c r="D35" s="748"/>
      <c r="E35" s="28"/>
      <c r="F35" s="81"/>
      <c r="G35" s="38"/>
      <c r="H35" s="38"/>
      <c r="I35" s="38"/>
      <c r="J35" s="329">
        <f>SUM(J31:J34)</f>
        <v>0</v>
      </c>
      <c r="K35" s="330">
        <f t="shared" ref="K35" si="4">SUM(K31:K34)</f>
        <v>0</v>
      </c>
      <c r="L35" s="9"/>
      <c r="M35" s="9"/>
      <c r="N35" s="9"/>
    </row>
    <row r="36" spans="1:15" customFormat="1" ht="12.75">
      <c r="A36" s="9"/>
      <c r="B36" s="10"/>
      <c r="C36" s="10"/>
      <c r="D36" s="9"/>
      <c r="E36" s="9"/>
      <c r="F36" s="9"/>
      <c r="G36" s="9"/>
      <c r="H36" s="9"/>
      <c r="I36" s="9"/>
      <c r="J36" s="9"/>
      <c r="K36" s="9"/>
      <c r="L36" s="9"/>
      <c r="M36" s="9"/>
      <c r="N36" s="9"/>
      <c r="O36" s="9"/>
    </row>
    <row r="37" spans="1:15" customFormat="1" ht="12.75">
      <c r="A37" s="9"/>
      <c r="B37" s="10" t="s">
        <v>91</v>
      </c>
      <c r="C37" s="10"/>
      <c r="D37" s="9"/>
      <c r="E37" s="9"/>
      <c r="F37" s="9"/>
      <c r="G37" s="9"/>
      <c r="H37" s="9"/>
      <c r="I37" s="9"/>
      <c r="J37" s="9"/>
      <c r="K37" s="9"/>
      <c r="L37" s="9"/>
      <c r="M37" s="9"/>
      <c r="N37" s="9"/>
      <c r="O37" s="9"/>
    </row>
    <row r="38" spans="1:15" customFormat="1" ht="12.75">
      <c r="A38" s="9"/>
      <c r="B38" s="214" t="s">
        <v>269</v>
      </c>
      <c r="C38" s="214"/>
      <c r="D38" s="9"/>
      <c r="E38" s="9"/>
      <c r="F38" s="9"/>
      <c r="G38" s="9"/>
      <c r="H38" s="9"/>
      <c r="I38" s="9"/>
      <c r="J38" s="9"/>
      <c r="K38" s="9"/>
      <c r="L38" s="9"/>
      <c r="M38" s="9"/>
      <c r="N38" s="9"/>
      <c r="O38" s="9"/>
    </row>
    <row r="39" spans="1:15" customFormat="1" ht="12.75">
      <c r="A39" s="9"/>
      <c r="B39" s="606" t="s">
        <v>270</v>
      </c>
      <c r="C39" s="214"/>
      <c r="D39" s="9"/>
      <c r="E39" s="9"/>
      <c r="F39" s="9"/>
      <c r="G39" s="9"/>
      <c r="H39" s="9"/>
      <c r="I39" s="9"/>
      <c r="J39" s="9"/>
      <c r="K39" s="9"/>
      <c r="L39" s="9"/>
      <c r="M39" s="9"/>
      <c r="N39" s="9"/>
      <c r="O39" s="9"/>
    </row>
    <row r="40" spans="1:15" customFormat="1" ht="13.5" thickBot="1">
      <c r="A40" s="9"/>
      <c r="B40" s="9"/>
      <c r="C40" s="9"/>
      <c r="D40" s="9"/>
      <c r="E40" s="9"/>
      <c r="F40" s="9"/>
      <c r="G40" s="9"/>
      <c r="H40" s="9"/>
      <c r="I40" s="9"/>
      <c r="J40" s="9"/>
      <c r="K40" s="9"/>
      <c r="L40" s="9"/>
      <c r="M40" s="9"/>
      <c r="N40" s="9"/>
      <c r="O40" s="9"/>
    </row>
    <row r="41" spans="1:15" customFormat="1" ht="12.75">
      <c r="A41" s="9"/>
      <c r="B41" s="754" t="s">
        <v>4</v>
      </c>
      <c r="C41" s="755"/>
      <c r="D41" s="778" t="s">
        <v>233</v>
      </c>
      <c r="E41" s="738" t="s">
        <v>94</v>
      </c>
      <c r="F41" s="739"/>
      <c r="G41" s="739"/>
      <c r="H41" s="739"/>
      <c r="I41" s="739"/>
      <c r="J41" s="739"/>
      <c r="K41" s="739"/>
      <c r="L41" s="739"/>
      <c r="M41" s="739"/>
      <c r="N41" s="740"/>
      <c r="O41" s="9"/>
    </row>
    <row r="42" spans="1:15" customFormat="1" ht="13.5" thickBot="1">
      <c r="A42" s="9"/>
      <c r="B42" s="756"/>
      <c r="C42" s="757"/>
      <c r="D42" s="779"/>
      <c r="E42" s="105">
        <f>VR</f>
        <v>1</v>
      </c>
      <c r="F42" s="106">
        <f>E42+1</f>
        <v>2</v>
      </c>
      <c r="G42" s="106">
        <f t="shared" ref="G42:N42" si="5">F42+1</f>
        <v>3</v>
      </c>
      <c r="H42" s="106">
        <f t="shared" si="5"/>
        <v>4</v>
      </c>
      <c r="I42" s="106">
        <f t="shared" si="5"/>
        <v>5</v>
      </c>
      <c r="J42" s="106">
        <f t="shared" si="5"/>
        <v>6</v>
      </c>
      <c r="K42" s="106">
        <f t="shared" si="5"/>
        <v>7</v>
      </c>
      <c r="L42" s="106">
        <f>K42+1</f>
        <v>8</v>
      </c>
      <c r="M42" s="106">
        <f>L42+1</f>
        <v>9</v>
      </c>
      <c r="N42" s="107">
        <f t="shared" si="5"/>
        <v>10</v>
      </c>
      <c r="O42" s="9"/>
    </row>
    <row r="43" spans="1:15" customFormat="1" ht="13.5" customHeight="1" thickTop="1">
      <c r="A43" s="9"/>
      <c r="B43" s="741" t="s">
        <v>255</v>
      </c>
      <c r="C43" s="742"/>
      <c r="D43" s="444" t="s">
        <v>248</v>
      </c>
      <c r="E43" s="459">
        <f t="shared" ref="E43:N43" si="6">NaPoVo-E44-E45-E46</f>
        <v>0</v>
      </c>
      <c r="F43" s="460">
        <f t="shared" si="6"/>
        <v>0</v>
      </c>
      <c r="G43" s="460">
        <f t="shared" si="6"/>
        <v>0</v>
      </c>
      <c r="H43" s="460">
        <f t="shared" si="6"/>
        <v>0</v>
      </c>
      <c r="I43" s="460">
        <f t="shared" si="6"/>
        <v>0</v>
      </c>
      <c r="J43" s="460">
        <f t="shared" si="6"/>
        <v>0</v>
      </c>
      <c r="K43" s="460">
        <f t="shared" si="6"/>
        <v>0</v>
      </c>
      <c r="L43" s="460">
        <f t="shared" si="6"/>
        <v>0</v>
      </c>
      <c r="M43" s="460">
        <f t="shared" si="6"/>
        <v>0</v>
      </c>
      <c r="N43" s="461">
        <f t="shared" si="6"/>
        <v>0</v>
      </c>
      <c r="O43" s="9"/>
    </row>
    <row r="44" spans="1:15" customFormat="1" ht="13.5" customHeight="1">
      <c r="A44" s="9"/>
      <c r="B44" s="743"/>
      <c r="C44" s="744"/>
      <c r="D44" s="445" t="s">
        <v>249</v>
      </c>
      <c r="E44" s="525"/>
      <c r="F44" s="526"/>
      <c r="G44" s="526"/>
      <c r="H44" s="526"/>
      <c r="I44" s="526"/>
      <c r="J44" s="526"/>
      <c r="K44" s="526"/>
      <c r="L44" s="526"/>
      <c r="M44" s="526"/>
      <c r="N44" s="527"/>
      <c r="O44" s="9"/>
    </row>
    <row r="45" spans="1:15" customFormat="1" ht="13.5" customHeight="1">
      <c r="A45" s="9"/>
      <c r="B45" s="743"/>
      <c r="C45" s="744"/>
      <c r="D45" s="445" t="s">
        <v>250</v>
      </c>
      <c r="E45" s="525"/>
      <c r="F45" s="526"/>
      <c r="G45" s="526"/>
      <c r="H45" s="526"/>
      <c r="I45" s="526"/>
      <c r="J45" s="526"/>
      <c r="K45" s="526"/>
      <c r="L45" s="526"/>
      <c r="M45" s="526"/>
      <c r="N45" s="527"/>
      <c r="O45" s="9"/>
    </row>
    <row r="46" spans="1:15" customFormat="1" ht="13.5" customHeight="1">
      <c r="A46" s="9"/>
      <c r="B46" s="743"/>
      <c r="C46" s="744"/>
      <c r="D46" s="450" t="s">
        <v>251</v>
      </c>
      <c r="E46" s="544"/>
      <c r="F46" s="545"/>
      <c r="G46" s="545"/>
      <c r="H46" s="545"/>
      <c r="I46" s="545"/>
      <c r="J46" s="545"/>
      <c r="K46" s="545"/>
      <c r="L46" s="545"/>
      <c r="M46" s="545"/>
      <c r="N46" s="546"/>
      <c r="O46" s="9"/>
    </row>
    <row r="47" spans="1:15" customFormat="1" ht="12.75">
      <c r="A47" s="9"/>
      <c r="B47" s="782" t="s">
        <v>102</v>
      </c>
      <c r="C47" s="783"/>
      <c r="D47" s="1" t="s">
        <v>108</v>
      </c>
      <c r="E47" s="552">
        <f>1-E48</f>
        <v>1</v>
      </c>
      <c r="F47" s="553">
        <f t="shared" ref="F47:N47" si="7">1-F48</f>
        <v>1</v>
      </c>
      <c r="G47" s="553">
        <f t="shared" si="7"/>
        <v>1</v>
      </c>
      <c r="H47" s="553">
        <f t="shared" si="7"/>
        <v>1</v>
      </c>
      <c r="I47" s="553">
        <f t="shared" si="7"/>
        <v>1</v>
      </c>
      <c r="J47" s="553">
        <f t="shared" si="7"/>
        <v>1</v>
      </c>
      <c r="K47" s="553">
        <f t="shared" si="7"/>
        <v>1</v>
      </c>
      <c r="L47" s="553">
        <f t="shared" si="7"/>
        <v>1</v>
      </c>
      <c r="M47" s="553">
        <f t="shared" si="7"/>
        <v>1</v>
      </c>
      <c r="N47" s="554">
        <f t="shared" si="7"/>
        <v>1</v>
      </c>
      <c r="O47" s="9"/>
    </row>
    <row r="48" spans="1:15" customFormat="1" ht="12.75">
      <c r="A48" s="9"/>
      <c r="B48" s="784"/>
      <c r="C48" s="785"/>
      <c r="D48" s="2" t="s">
        <v>238</v>
      </c>
      <c r="E48" s="555"/>
      <c r="F48" s="556"/>
      <c r="G48" s="556"/>
      <c r="H48" s="556"/>
      <c r="I48" s="556"/>
      <c r="J48" s="556"/>
      <c r="K48" s="556"/>
      <c r="L48" s="556"/>
      <c r="M48" s="556"/>
      <c r="N48" s="557"/>
      <c r="O48" s="9"/>
    </row>
    <row r="49" spans="1:15" customFormat="1" ht="12.75">
      <c r="A49" s="9"/>
      <c r="B49" s="693" t="s">
        <v>245</v>
      </c>
      <c r="C49" s="694"/>
      <c r="D49" s="1" t="s">
        <v>256</v>
      </c>
      <c r="E49" s="558"/>
      <c r="F49" s="559"/>
      <c r="G49" s="559"/>
      <c r="H49" s="559"/>
      <c r="I49" s="559"/>
      <c r="J49" s="559"/>
      <c r="K49" s="559"/>
      <c r="L49" s="559"/>
      <c r="M49" s="559"/>
      <c r="N49" s="560"/>
      <c r="O49" s="9"/>
    </row>
    <row r="50" spans="1:15" customFormat="1" ht="12.75">
      <c r="A50" s="9"/>
      <c r="B50" s="695"/>
      <c r="C50" s="696"/>
      <c r="D50" s="2" t="s">
        <v>257</v>
      </c>
      <c r="E50" s="234">
        <f>1-E49</f>
        <v>1</v>
      </c>
      <c r="F50" s="234">
        <f t="shared" ref="F50:N50" si="8">1-F49</f>
        <v>1</v>
      </c>
      <c r="G50" s="234">
        <f t="shared" si="8"/>
        <v>1</v>
      </c>
      <c r="H50" s="234">
        <f t="shared" si="8"/>
        <v>1</v>
      </c>
      <c r="I50" s="234">
        <f t="shared" si="8"/>
        <v>1</v>
      </c>
      <c r="J50" s="234">
        <f t="shared" si="8"/>
        <v>1</v>
      </c>
      <c r="K50" s="234">
        <f t="shared" si="8"/>
        <v>1</v>
      </c>
      <c r="L50" s="234">
        <f t="shared" si="8"/>
        <v>1</v>
      </c>
      <c r="M50" s="234">
        <f t="shared" si="8"/>
        <v>1</v>
      </c>
      <c r="N50" s="561">
        <f t="shared" si="8"/>
        <v>1</v>
      </c>
      <c r="O50" s="9"/>
    </row>
    <row r="51" spans="1:15" customFormat="1" ht="12.75">
      <c r="A51" s="9"/>
      <c r="B51" s="693" t="s">
        <v>246</v>
      </c>
      <c r="C51" s="694"/>
      <c r="D51" s="1" t="s">
        <v>256</v>
      </c>
      <c r="E51" s="558"/>
      <c r="F51" s="559"/>
      <c r="G51" s="559"/>
      <c r="H51" s="559"/>
      <c r="I51" s="559"/>
      <c r="J51" s="559"/>
      <c r="K51" s="559"/>
      <c r="L51" s="559"/>
      <c r="M51" s="559"/>
      <c r="N51" s="560"/>
      <c r="O51" s="9"/>
    </row>
    <row r="52" spans="1:15" customFormat="1" ht="12.75">
      <c r="A52" s="9"/>
      <c r="B52" s="695"/>
      <c r="C52" s="696"/>
      <c r="D52" s="2" t="s">
        <v>257</v>
      </c>
      <c r="E52" s="234">
        <f>1-E51</f>
        <v>1</v>
      </c>
      <c r="F52" s="234">
        <f t="shared" ref="F52:N52" si="9">1-F51</f>
        <v>1</v>
      </c>
      <c r="G52" s="234">
        <f t="shared" si="9"/>
        <v>1</v>
      </c>
      <c r="H52" s="234">
        <f t="shared" si="9"/>
        <v>1</v>
      </c>
      <c r="I52" s="234">
        <f t="shared" si="9"/>
        <v>1</v>
      </c>
      <c r="J52" s="234">
        <f t="shared" si="9"/>
        <v>1</v>
      </c>
      <c r="K52" s="234">
        <f t="shared" si="9"/>
        <v>1</v>
      </c>
      <c r="L52" s="234">
        <f t="shared" si="9"/>
        <v>1</v>
      </c>
      <c r="M52" s="234">
        <f t="shared" si="9"/>
        <v>1</v>
      </c>
      <c r="N52" s="561">
        <f t="shared" si="9"/>
        <v>1</v>
      </c>
      <c r="O52" s="9"/>
    </row>
    <row r="53" spans="1:15" customFormat="1" ht="12.75">
      <c r="A53" s="9"/>
      <c r="B53" s="693" t="s">
        <v>247</v>
      </c>
      <c r="C53" s="694"/>
      <c r="D53" s="1" t="s">
        <v>256</v>
      </c>
      <c r="E53" s="558"/>
      <c r="F53" s="559"/>
      <c r="G53" s="559"/>
      <c r="H53" s="559"/>
      <c r="I53" s="559"/>
      <c r="J53" s="559"/>
      <c r="K53" s="559"/>
      <c r="L53" s="559"/>
      <c r="M53" s="559"/>
      <c r="N53" s="560"/>
      <c r="O53" s="9"/>
    </row>
    <row r="54" spans="1:15" customFormat="1" ht="12.75">
      <c r="A54" s="9"/>
      <c r="B54" s="695"/>
      <c r="C54" s="696"/>
      <c r="D54" s="2" t="s">
        <v>257</v>
      </c>
      <c r="E54" s="234">
        <f>1-E53</f>
        <v>1</v>
      </c>
      <c r="F54" s="234">
        <f t="shared" ref="F54:N54" si="10">1-F53</f>
        <v>1</v>
      </c>
      <c r="G54" s="234">
        <f t="shared" si="10"/>
        <v>1</v>
      </c>
      <c r="H54" s="234">
        <f t="shared" si="10"/>
        <v>1</v>
      </c>
      <c r="I54" s="234">
        <f t="shared" si="10"/>
        <v>1</v>
      </c>
      <c r="J54" s="234">
        <f t="shared" si="10"/>
        <v>1</v>
      </c>
      <c r="K54" s="234">
        <f t="shared" si="10"/>
        <v>1</v>
      </c>
      <c r="L54" s="234">
        <f t="shared" si="10"/>
        <v>1</v>
      </c>
      <c r="M54" s="234">
        <f t="shared" si="10"/>
        <v>1</v>
      </c>
      <c r="N54" s="561">
        <f t="shared" si="10"/>
        <v>1</v>
      </c>
      <c r="O54" s="9"/>
    </row>
    <row r="55" spans="1:15" customFormat="1" ht="12.75">
      <c r="A55" s="9"/>
      <c r="B55" s="774" t="s">
        <v>103</v>
      </c>
      <c r="C55" s="775"/>
      <c r="D55" s="548" t="s">
        <v>256</v>
      </c>
      <c r="E55" s="549"/>
      <c r="F55" s="550"/>
      <c r="G55" s="550"/>
      <c r="H55" s="550"/>
      <c r="I55" s="550"/>
      <c r="J55" s="550"/>
      <c r="K55" s="550"/>
      <c r="L55" s="550"/>
      <c r="M55" s="550"/>
      <c r="N55" s="551"/>
      <c r="O55" s="9"/>
    </row>
    <row r="56" spans="1:15" customFormat="1" ht="13.5" thickBot="1">
      <c r="A56" s="9"/>
      <c r="B56" s="776"/>
      <c r="C56" s="777"/>
      <c r="D56" s="3" t="s">
        <v>257</v>
      </c>
      <c r="E56" s="235">
        <f>1-E55</f>
        <v>1</v>
      </c>
      <c r="F56" s="236">
        <f t="shared" ref="F56:N56" si="11">1-F55</f>
        <v>1</v>
      </c>
      <c r="G56" s="236">
        <f t="shared" si="11"/>
        <v>1</v>
      </c>
      <c r="H56" s="236">
        <f t="shared" si="11"/>
        <v>1</v>
      </c>
      <c r="I56" s="236">
        <f t="shared" si="11"/>
        <v>1</v>
      </c>
      <c r="J56" s="236">
        <f t="shared" si="11"/>
        <v>1</v>
      </c>
      <c r="K56" s="236">
        <f t="shared" si="11"/>
        <v>1</v>
      </c>
      <c r="L56" s="236">
        <f t="shared" si="11"/>
        <v>1</v>
      </c>
      <c r="M56" s="236">
        <f t="shared" si="11"/>
        <v>1</v>
      </c>
      <c r="N56" s="237">
        <f t="shared" si="11"/>
        <v>1</v>
      </c>
      <c r="O56" s="9"/>
    </row>
    <row r="57" spans="1:15" customFormat="1" ht="12.75">
      <c r="A57" s="9"/>
      <c r="B57" s="9"/>
      <c r="C57" s="9"/>
      <c r="D57" s="9"/>
      <c r="E57" s="9"/>
      <c r="F57" s="9"/>
      <c r="G57" s="210"/>
      <c r="H57" s="210"/>
      <c r="I57" s="210"/>
      <c r="J57" s="9"/>
      <c r="K57" s="9"/>
      <c r="L57" s="9"/>
      <c r="M57" s="9"/>
      <c r="N57" s="9"/>
      <c r="O57" s="9"/>
    </row>
    <row r="58" spans="1:15" ht="12.75" hidden="1">
      <c r="A58" s="9"/>
      <c r="B58" s="9"/>
      <c r="C58" s="9"/>
      <c r="D58" s="9"/>
      <c r="E58" s="9"/>
      <c r="F58" s="9"/>
      <c r="G58" s="431"/>
      <c r="H58" s="431"/>
      <c r="I58" s="431"/>
      <c r="J58" s="9"/>
      <c r="K58" s="9"/>
      <c r="L58" s="9"/>
      <c r="M58" s="9"/>
      <c r="N58" s="9"/>
      <c r="O58" s="9"/>
    </row>
    <row r="59" spans="1:15" ht="12.75" hidden="1" customHeight="1">
      <c r="A59" s="9"/>
      <c r="B59" s="9"/>
      <c r="C59" s="9"/>
      <c r="D59" s="9"/>
      <c r="E59" s="9"/>
      <c r="F59" s="9"/>
      <c r="G59" s="431"/>
      <c r="H59" s="431"/>
      <c r="I59" s="431"/>
      <c r="J59" s="9"/>
      <c r="K59" s="9"/>
      <c r="L59" s="9"/>
      <c r="M59" s="9"/>
      <c r="N59" s="9"/>
      <c r="O59" s="9"/>
    </row>
    <row r="60" spans="1:15" ht="12.75" hidden="1" customHeight="1">
      <c r="A60" s="9"/>
      <c r="B60" s="9"/>
      <c r="C60" s="9"/>
      <c r="D60" s="9"/>
      <c r="E60" s="9"/>
      <c r="F60" s="9"/>
      <c r="G60" s="431"/>
      <c r="H60" s="431"/>
      <c r="I60" s="431"/>
      <c r="J60" s="9"/>
      <c r="K60" s="9"/>
      <c r="L60" s="9"/>
      <c r="M60" s="9"/>
      <c r="N60" s="9"/>
      <c r="O60" s="9"/>
    </row>
    <row r="61" spans="1:15" ht="12.75" hidden="1" customHeight="1">
      <c r="A61" s="9"/>
      <c r="B61" s="9"/>
      <c r="C61" s="9"/>
      <c r="D61" s="9"/>
      <c r="E61" s="9"/>
      <c r="F61" s="9"/>
      <c r="G61" s="431"/>
      <c r="H61" s="431"/>
      <c r="I61" s="431"/>
      <c r="J61" s="9"/>
      <c r="K61" s="9"/>
      <c r="L61" s="9"/>
      <c r="M61" s="9"/>
      <c r="N61" s="9"/>
      <c r="O61" s="9"/>
    </row>
    <row r="62" spans="1:15" ht="12.75" hidden="1" customHeight="1">
      <c r="A62" s="9"/>
      <c r="B62" s="9"/>
      <c r="C62" s="9"/>
      <c r="D62" s="9"/>
      <c r="E62" s="9"/>
      <c r="F62" s="9"/>
      <c r="G62" s="431"/>
      <c r="H62" s="431"/>
      <c r="I62" s="431"/>
      <c r="J62" s="9"/>
      <c r="K62" s="9"/>
      <c r="L62" s="9"/>
      <c r="M62" s="9"/>
      <c r="N62" s="9"/>
      <c r="O62" s="9"/>
    </row>
    <row r="63" spans="1:15" ht="12.75" hidden="1" customHeight="1">
      <c r="A63" s="9"/>
      <c r="B63" s="9"/>
      <c r="C63" s="9"/>
      <c r="D63" s="9"/>
      <c r="E63" s="9"/>
      <c r="F63" s="9"/>
      <c r="G63" s="431"/>
      <c r="H63" s="431"/>
      <c r="I63" s="431"/>
      <c r="J63" s="9"/>
      <c r="K63" s="9"/>
      <c r="L63" s="9"/>
      <c r="M63" s="9"/>
      <c r="N63" s="9"/>
      <c r="O63" s="9"/>
    </row>
    <row r="64" spans="1:15" ht="12.75" hidden="1" customHeight="1">
      <c r="A64" s="9"/>
      <c r="B64" s="9"/>
      <c r="C64" s="9"/>
      <c r="D64" s="9"/>
      <c r="E64" s="9"/>
      <c r="F64" s="9"/>
      <c r="G64" s="431"/>
      <c r="H64" s="431"/>
      <c r="I64" s="431"/>
      <c r="J64" s="9"/>
      <c r="K64" s="9"/>
      <c r="L64" s="9"/>
      <c r="M64" s="9"/>
      <c r="N64" s="9"/>
      <c r="O64" s="9"/>
    </row>
    <row r="65" spans="1:15" ht="12.75" hidden="1" customHeight="1">
      <c r="A65" s="9"/>
      <c r="B65" s="9"/>
      <c r="C65" s="9"/>
      <c r="D65" s="9"/>
      <c r="E65" s="9"/>
      <c r="F65" s="9"/>
      <c r="G65" s="431"/>
      <c r="H65" s="431"/>
      <c r="I65" s="431"/>
      <c r="J65" s="9"/>
      <c r="K65" s="9"/>
      <c r="L65" s="9"/>
      <c r="M65" s="9"/>
      <c r="N65" s="9"/>
      <c r="O65" s="9"/>
    </row>
    <row r="66" spans="1:15" ht="12.75" hidden="1" customHeight="1">
      <c r="A66" s="9"/>
      <c r="B66" s="9"/>
      <c r="C66" s="9"/>
      <c r="D66" s="9"/>
      <c r="E66" s="9"/>
      <c r="F66" s="9"/>
      <c r="G66" s="431"/>
      <c r="H66" s="431"/>
      <c r="I66" s="431"/>
      <c r="J66" s="9"/>
      <c r="K66" s="9"/>
      <c r="L66" s="9"/>
      <c r="M66" s="9"/>
      <c r="N66" s="9"/>
      <c r="O66" s="9"/>
    </row>
    <row r="67" spans="1:15" ht="12.75" hidden="1" customHeight="1">
      <c r="A67" s="9"/>
      <c r="B67" s="9"/>
      <c r="C67" s="9"/>
      <c r="D67" s="9"/>
      <c r="E67" s="9"/>
      <c r="F67" s="9"/>
      <c r="G67" s="431"/>
      <c r="H67" s="431"/>
      <c r="I67" s="431"/>
      <c r="J67" s="9"/>
      <c r="K67" s="9"/>
      <c r="L67" s="9"/>
      <c r="M67" s="9"/>
      <c r="N67" s="9"/>
      <c r="O67" s="9"/>
    </row>
    <row r="68" spans="1:15" ht="12.75" hidden="1" customHeight="1">
      <c r="A68" s="9"/>
      <c r="B68" s="9"/>
      <c r="C68" s="9"/>
      <c r="D68" s="9"/>
      <c r="E68" s="9"/>
      <c r="F68" s="9"/>
      <c r="G68" s="431"/>
      <c r="H68" s="431"/>
      <c r="I68" s="431"/>
      <c r="J68" s="9"/>
      <c r="K68" s="9"/>
      <c r="L68" s="9"/>
      <c r="M68" s="9"/>
      <c r="N68" s="9"/>
      <c r="O68" s="9"/>
    </row>
    <row r="69" spans="1:15" ht="12.75" hidden="1" customHeight="1">
      <c r="A69" s="9"/>
      <c r="B69" s="9"/>
      <c r="C69" s="9"/>
      <c r="D69" s="9"/>
      <c r="E69" s="9"/>
      <c r="F69" s="9"/>
      <c r="G69" s="431"/>
      <c r="H69" s="431"/>
      <c r="I69" s="431"/>
      <c r="J69" s="9"/>
      <c r="K69" s="9"/>
      <c r="L69" s="9"/>
      <c r="M69" s="9"/>
      <c r="N69" s="9"/>
      <c r="O69" s="9"/>
    </row>
    <row r="70" spans="1:15" ht="12.75" hidden="1" customHeight="1">
      <c r="A70" s="9"/>
      <c r="B70" s="9"/>
      <c r="C70" s="9"/>
      <c r="D70" s="9"/>
      <c r="E70" s="9"/>
      <c r="F70" s="9"/>
      <c r="G70" s="431"/>
      <c r="H70" s="431"/>
      <c r="I70" s="431"/>
      <c r="J70" s="9"/>
      <c r="K70" s="9"/>
      <c r="L70" s="9"/>
      <c r="M70" s="9"/>
      <c r="N70" s="9"/>
      <c r="O70" s="9"/>
    </row>
    <row r="71" spans="1:15" ht="12.75" hidden="1" customHeight="1">
      <c r="A71" s="9"/>
      <c r="B71" s="9"/>
      <c r="C71" s="9"/>
      <c r="D71" s="9"/>
      <c r="E71" s="9"/>
      <c r="F71" s="9"/>
      <c r="G71" s="431"/>
      <c r="H71" s="431"/>
      <c r="I71" s="431"/>
      <c r="J71" s="9"/>
      <c r="K71" s="9"/>
      <c r="L71" s="9"/>
      <c r="M71" s="9"/>
      <c r="N71" s="9"/>
      <c r="O71" s="9"/>
    </row>
    <row r="72" spans="1:15" ht="12.75" hidden="1" customHeight="1">
      <c r="A72" s="9"/>
      <c r="B72" s="9"/>
      <c r="C72" s="9"/>
      <c r="D72" s="9"/>
      <c r="E72" s="9"/>
      <c r="F72" s="9"/>
      <c r="G72" s="431"/>
      <c r="H72" s="431"/>
      <c r="I72" s="431"/>
      <c r="J72" s="9"/>
      <c r="K72" s="9"/>
      <c r="L72" s="9"/>
      <c r="M72" s="9"/>
      <c r="N72" s="9"/>
      <c r="O72" s="9"/>
    </row>
    <row r="73" spans="1:15" ht="12.75" hidden="1" customHeight="1">
      <c r="A73" s="9"/>
      <c r="B73" s="9"/>
      <c r="C73" s="9"/>
      <c r="D73" s="9"/>
      <c r="E73" s="9"/>
      <c r="F73" s="9"/>
      <c r="G73" s="431"/>
      <c r="H73" s="431"/>
      <c r="I73" s="431"/>
      <c r="J73" s="9"/>
      <c r="K73" s="9"/>
      <c r="L73" s="9"/>
      <c r="M73" s="9"/>
      <c r="N73" s="9"/>
      <c r="O73" s="9"/>
    </row>
    <row r="74" spans="1:15" ht="12.75" hidden="1" customHeight="1">
      <c r="A74" s="9"/>
      <c r="B74" s="9"/>
      <c r="C74" s="9"/>
      <c r="D74" s="9"/>
      <c r="E74" s="9"/>
      <c r="F74" s="9"/>
      <c r="G74" s="431"/>
      <c r="H74" s="431"/>
      <c r="I74" s="431"/>
      <c r="J74" s="9"/>
      <c r="K74" s="9"/>
      <c r="L74" s="9"/>
      <c r="M74" s="9"/>
      <c r="N74" s="9"/>
      <c r="O74" s="9"/>
    </row>
    <row r="75" spans="1:15" ht="12.75" hidden="1" customHeight="1">
      <c r="A75" s="9"/>
      <c r="B75" s="9"/>
      <c r="C75" s="9"/>
      <c r="D75" s="9"/>
      <c r="E75" s="9"/>
      <c r="F75" s="9"/>
      <c r="G75" s="431"/>
      <c r="H75" s="431"/>
      <c r="I75" s="431"/>
      <c r="J75" s="9"/>
      <c r="K75" s="9"/>
      <c r="L75" s="9"/>
      <c r="M75" s="9"/>
      <c r="N75" s="9"/>
      <c r="O75" s="9"/>
    </row>
    <row r="76" spans="1:15" ht="12.75" hidden="1" customHeight="1">
      <c r="A76" s="9"/>
      <c r="B76" s="9"/>
      <c r="C76" s="9"/>
      <c r="D76" s="9"/>
      <c r="E76" s="9"/>
      <c r="F76" s="9"/>
      <c r="G76" s="431"/>
      <c r="H76" s="431"/>
      <c r="I76" s="431"/>
      <c r="J76" s="9"/>
      <c r="K76" s="9"/>
      <c r="L76" s="9"/>
      <c r="M76" s="9"/>
      <c r="N76" s="9"/>
      <c r="O76" s="9"/>
    </row>
    <row r="77" spans="1:15" ht="12.75" hidden="1" customHeight="1">
      <c r="A77" s="9"/>
      <c r="B77" s="9"/>
      <c r="C77" s="9"/>
      <c r="D77" s="9"/>
      <c r="E77" s="9"/>
      <c r="F77" s="9"/>
      <c r="G77" s="431"/>
      <c r="H77" s="431"/>
      <c r="I77" s="431"/>
      <c r="J77" s="9"/>
      <c r="K77" s="9"/>
      <c r="L77" s="9"/>
      <c r="M77" s="9"/>
      <c r="N77" s="9"/>
      <c r="O77" s="9"/>
    </row>
    <row r="78" spans="1:15" ht="12.75" hidden="1" customHeight="1">
      <c r="A78" s="9"/>
      <c r="B78" s="9"/>
      <c r="C78" s="9"/>
      <c r="D78" s="9"/>
      <c r="E78" s="9"/>
      <c r="F78" s="9"/>
      <c r="G78" s="431"/>
      <c r="H78" s="431"/>
      <c r="I78" s="431"/>
      <c r="J78" s="9"/>
      <c r="K78" s="9"/>
      <c r="L78" s="9"/>
      <c r="M78" s="9"/>
      <c r="N78" s="9"/>
      <c r="O78" s="9"/>
    </row>
    <row r="79" spans="1:15" ht="12.75" hidden="1" customHeight="1">
      <c r="A79" s="9"/>
      <c r="B79" s="9"/>
      <c r="C79" s="9"/>
      <c r="D79" s="9"/>
      <c r="E79" s="9"/>
      <c r="F79" s="9"/>
      <c r="G79" s="431"/>
      <c r="H79" s="431"/>
      <c r="I79" s="431"/>
      <c r="J79" s="9"/>
      <c r="K79" s="9"/>
      <c r="L79" s="9"/>
      <c r="M79" s="9"/>
      <c r="N79" s="9"/>
      <c r="O79" s="9"/>
    </row>
    <row r="80" spans="1:15" ht="12.75" hidden="1" customHeight="1">
      <c r="A80" s="9"/>
      <c r="B80" s="9"/>
      <c r="C80" s="9"/>
      <c r="D80" s="9"/>
      <c r="E80" s="9"/>
      <c r="F80" s="9"/>
      <c r="G80" s="431"/>
      <c r="H80" s="431"/>
      <c r="I80" s="431"/>
      <c r="J80" s="9"/>
      <c r="K80" s="9"/>
      <c r="L80" s="9"/>
      <c r="M80" s="9"/>
      <c r="N80" s="9"/>
      <c r="O80" s="9"/>
    </row>
    <row r="81" spans="1:15" ht="12.75" hidden="1" customHeight="1">
      <c r="A81" s="9"/>
      <c r="O81" s="9"/>
    </row>
    <row r="82" spans="1:15" ht="0" hidden="1" customHeight="1"/>
  </sheetData>
  <sheetProtection algorithmName="SHA-512" hashValue="2ecEwZcfrG9r8vY7+rro0ewP9WQJVQRPZg5hmSje5MuuLzr+t3DHAa25E3A72ctgmqkWtvyLshG8LZacMokiuA==" saltValue="kVL3ZN/P0GRkWjhlXwGFnQ==" spinCount="100000" sheet="1" formatRows="0"/>
  <mergeCells count="42">
    <mergeCell ref="B55:C56"/>
    <mergeCell ref="D41:D42"/>
    <mergeCell ref="C26:D26"/>
    <mergeCell ref="C15:D15"/>
    <mergeCell ref="C16:D16"/>
    <mergeCell ref="C17:D17"/>
    <mergeCell ref="C19:D19"/>
    <mergeCell ref="C20:D20"/>
    <mergeCell ref="C21:D21"/>
    <mergeCell ref="C22:D22"/>
    <mergeCell ref="C23:D23"/>
    <mergeCell ref="C25:D25"/>
    <mergeCell ref="C27:D27"/>
    <mergeCell ref="C28:D28"/>
    <mergeCell ref="B47:C48"/>
    <mergeCell ref="B53:C54"/>
    <mergeCell ref="C30:D30"/>
    <mergeCell ref="I8:I9"/>
    <mergeCell ref="F8:F9"/>
    <mergeCell ref="E8:E9"/>
    <mergeCell ref="C11:D11"/>
    <mergeCell ref="C12:D12"/>
    <mergeCell ref="C13:D13"/>
    <mergeCell ref="C14:D14"/>
    <mergeCell ref="C24:D24"/>
    <mergeCell ref="C18:F18"/>
    <mergeCell ref="B51:C52"/>
    <mergeCell ref="B49:C50"/>
    <mergeCell ref="B8:B9"/>
    <mergeCell ref="C8:D9"/>
    <mergeCell ref="G8:G9"/>
    <mergeCell ref="E41:N41"/>
    <mergeCell ref="B43:C46"/>
    <mergeCell ref="C33:D33"/>
    <mergeCell ref="C35:D35"/>
    <mergeCell ref="C32:F32"/>
    <mergeCell ref="C31:D31"/>
    <mergeCell ref="B41:C42"/>
    <mergeCell ref="H8:H9"/>
    <mergeCell ref="C10:D10"/>
    <mergeCell ref="J8:K8"/>
    <mergeCell ref="C29:D29"/>
  </mergeCells>
  <conditionalFormatting sqref="J33">
    <cfRule type="expression" dxfId="30" priority="29">
      <formula>AND(J31-J26&gt;0,ROUND(J33,3)&lt;0.001)</formula>
    </cfRule>
  </conditionalFormatting>
  <conditionalFormatting sqref="K33">
    <cfRule type="expression" dxfId="29" priority="28">
      <formula>AND(K31-K26&gt;0,ROUND(K33,3)&lt;0.001)</formula>
    </cfRule>
  </conditionalFormatting>
  <pageMargins left="0.70866141732283472" right="0.70866141732283472" top="0.78740157480314965" bottom="0.78740157480314965" header="0.31496062992125984" footer="0.31496062992125984"/>
  <pageSetup paperSize="9" scale="86" fitToHeight="2" orientation="landscape" r:id="rId1"/>
  <headerFooter>
    <oddHeader>&amp;F</oddHeader>
    <oddFooter>&amp;A</oddFooter>
  </headerFooter>
  <rowBreaks count="1" manualBreakCount="1">
    <brk id="36" min="1" max="14" man="1"/>
  </rowBreaks>
  <ignoredErrors>
    <ignoredError sqref="I19 I21" formula="1"/>
  </ignoredErrors>
  <extLst>
    <ext xmlns:x14="http://schemas.microsoft.com/office/spreadsheetml/2009/9/main" uri="{78C0D931-6437-407d-A8EE-F0AAD7539E65}">
      <x14:conditionalFormattings>
        <x14:conditionalFormatting xmlns:xm="http://schemas.microsoft.com/office/excel/2006/main">
          <x14:cfRule type="expression" priority="134" id="{6F28F32E-A477-4A1A-BFC5-B0D854325E5F}">
            <xm:f>$J$35&gt;'NASTAVENI OBJEDNATELE'!$H$13</xm:f>
            <x14:dxf>
              <fill>
                <patternFill>
                  <bgColor rgb="FFFF0000"/>
                </patternFill>
              </fill>
            </x14:dxf>
          </x14:cfRule>
          <xm:sqref>J11:J35</xm:sqref>
        </x14:conditionalFormatting>
        <x14:conditionalFormatting xmlns:xm="http://schemas.microsoft.com/office/excel/2006/main">
          <x14:cfRule type="expression" priority="136" id="{8BE41DE1-FB8E-44AF-9BED-DD54688146A0}">
            <xm:f>$K$35&gt;'NASTAVENI OBJEDNATELE'!$H$14</xm:f>
            <x14:dxf>
              <fill>
                <patternFill>
                  <bgColor rgb="FFFF0000"/>
                </patternFill>
              </fill>
            </x14:dxf>
          </x14:cfRule>
          <xm:sqref>K11:K35</xm:sqref>
        </x14:conditionalFormatting>
        <x14:conditionalFormatting xmlns:xm="http://schemas.microsoft.com/office/excel/2006/main">
          <x14:cfRule type="expression" priority="155" id="{FE2FAFED-D0DE-4A09-BB79-5F226355DFB1}">
            <xm:f>E48&lt;'Technicke hodnoceni'!D45</xm:f>
            <x14:dxf>
              <fill>
                <patternFill>
                  <bgColor rgb="FFFF0000"/>
                </patternFill>
              </fill>
            </x14:dxf>
          </x14:cfRule>
          <xm:sqref>E55:N55 E53:N53 E51:N51 E48:N49</xm:sqref>
        </x14:conditionalFormatting>
        <x14:conditionalFormatting xmlns:xm="http://schemas.microsoft.com/office/excel/2006/main">
          <x14:cfRule type="cellIs" priority="3" operator="between" id="{0281FBBD-5973-4A17-A88B-9331BA38434D}">
            <xm:f>'NASTAVENI OBJEDNATELE'!E$59</xm:f>
            <xm:f>'NASTAVENI OBJEDNATELE'!E$79</xm:f>
            <x14:dxf>
              <fill>
                <patternFill>
                  <bgColor rgb="FFFFFF00"/>
                </patternFill>
              </fill>
            </x14:dxf>
          </x14:cfRule>
          <xm:sqref>E44:N44</xm:sqref>
        </x14:conditionalFormatting>
        <x14:conditionalFormatting xmlns:xm="http://schemas.microsoft.com/office/excel/2006/main">
          <x14:cfRule type="cellIs" priority="2" operator="between" id="{B47D354D-4FAB-49AD-B988-AB2A1991B56A}">
            <xm:f>'NASTAVENI OBJEDNATELE'!E$60</xm:f>
            <xm:f>'NASTAVENI OBJEDNATELE'!E$80</xm:f>
            <x14:dxf>
              <fill>
                <patternFill>
                  <bgColor rgb="FFFFFF00"/>
                </patternFill>
              </fill>
            </x14:dxf>
          </x14:cfRule>
          <xm:sqref>E45:N45</xm:sqref>
        </x14:conditionalFormatting>
        <x14:conditionalFormatting xmlns:xm="http://schemas.microsoft.com/office/excel/2006/main">
          <x14:cfRule type="cellIs" priority="1" operator="between" id="{1DCC2DE2-6A13-4C50-AC06-4405E5ACCBD6}">
            <xm:f>'NASTAVENI OBJEDNATELE'!E$61</xm:f>
            <xm:f>'NASTAVENI OBJEDNATELE'!E$81</xm:f>
            <x14:dxf>
              <fill>
                <patternFill>
                  <bgColor rgb="FFFFFF00"/>
                </patternFill>
              </fill>
            </x14:dxf>
          </x14:cfRule>
          <xm:sqref>E46:N46</xm:sqref>
        </x14:conditionalFormatting>
      </x14:conditionalFormatting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List5"/>
  <dimension ref="A1:R135"/>
  <sheetViews>
    <sheetView showGridLines="0" zoomScaleNormal="100" zoomScaleSheetLayoutView="100" workbookViewId="0"/>
  </sheetViews>
  <sheetFormatPr defaultColWidth="12.7109375" defaultRowHeight="12.75" zeroHeight="1"/>
  <cols>
    <col min="1" max="1" width="4.7109375" customWidth="1"/>
    <col min="2" max="2" width="36.7109375" customWidth="1"/>
    <col min="3" max="3" width="14.7109375" customWidth="1"/>
    <col min="4" max="13" width="7.7109375" customWidth="1"/>
    <col min="14" max="14" width="4.7109375" customWidth="1"/>
    <col min="15" max="18" width="0" hidden="1"/>
    <col min="19" max="16383" width="9.140625" hidden="1"/>
    <col min="16384" max="16384" width="9.140625" hidden="1" customWidth="1"/>
  </cols>
  <sheetData>
    <row r="1" spans="2:13"/>
    <row r="2" spans="2:13">
      <c r="B2" s="4" t="s">
        <v>208</v>
      </c>
      <c r="C2" s="4"/>
      <c r="H2" s="218" t="s">
        <v>120</v>
      </c>
      <c r="I2" s="319"/>
      <c r="J2" s="319"/>
      <c r="K2" s="319"/>
      <c r="L2" s="319"/>
      <c r="M2" s="319"/>
    </row>
    <row r="3" spans="2:13">
      <c r="B3" t="s">
        <v>104</v>
      </c>
    </row>
    <row r="4" spans="2:13" ht="13.5" thickBot="1">
      <c r="B4" s="97"/>
      <c r="J4" s="8"/>
      <c r="K4" s="8"/>
      <c r="L4" s="8"/>
      <c r="M4" s="8"/>
    </row>
    <row r="5" spans="2:13" ht="26.25" customHeight="1" thickBot="1">
      <c r="B5" s="5" t="s">
        <v>4</v>
      </c>
      <c r="C5" s="108" t="s">
        <v>230</v>
      </c>
      <c r="D5" s="794" t="s">
        <v>1</v>
      </c>
      <c r="E5" s="786"/>
      <c r="F5" s="786" t="s">
        <v>89</v>
      </c>
      <c r="G5" s="786"/>
      <c r="H5" s="786" t="s">
        <v>2</v>
      </c>
      <c r="I5" s="786"/>
      <c r="J5" s="795" t="s">
        <v>0</v>
      </c>
      <c r="K5" s="795"/>
      <c r="L5" s="786" t="s">
        <v>3</v>
      </c>
      <c r="M5" s="787"/>
    </row>
    <row r="6" spans="2:13" ht="26.25" customHeight="1" thickTop="1">
      <c r="B6" s="6" t="s">
        <v>102</v>
      </c>
      <c r="C6" s="104" t="s">
        <v>238</v>
      </c>
      <c r="D6" s="798">
        <f>AVERAGE(D25:M25)</f>
        <v>0</v>
      </c>
      <c r="E6" s="799"/>
      <c r="F6" s="799">
        <v>1</v>
      </c>
      <c r="G6" s="799"/>
      <c r="H6" s="790">
        <f>D6/F6*100</f>
        <v>0</v>
      </c>
      <c r="I6" s="790"/>
      <c r="J6" s="801">
        <f>'NASTAVENI OBJEDNATELE'!E87</f>
        <v>0.2</v>
      </c>
      <c r="K6" s="801"/>
      <c r="L6" s="790">
        <f>H6*J6</f>
        <v>0</v>
      </c>
      <c r="M6" s="791"/>
    </row>
    <row r="7" spans="2:13" ht="26.25" customHeight="1">
      <c r="B7" s="6" t="s">
        <v>245</v>
      </c>
      <c r="C7" s="584" t="s">
        <v>256</v>
      </c>
      <c r="D7" s="813">
        <f>AVERAGE(D26:M26)</f>
        <v>0</v>
      </c>
      <c r="E7" s="814"/>
      <c r="F7" s="814">
        <v>1</v>
      </c>
      <c r="G7" s="814"/>
      <c r="H7" s="815">
        <f t="shared" ref="H7:H9" si="0">D7/F7*100</f>
        <v>0</v>
      </c>
      <c r="I7" s="815"/>
      <c r="J7" s="816">
        <f>'NASTAVENI OBJEDNATELE'!E88</f>
        <v>0.2</v>
      </c>
      <c r="K7" s="816"/>
      <c r="L7" s="815">
        <f t="shared" ref="L7:L9" si="1">H7*J7</f>
        <v>0</v>
      </c>
      <c r="M7" s="817"/>
    </row>
    <row r="8" spans="2:13" ht="26.25" customHeight="1">
      <c r="B8" s="6" t="s">
        <v>246</v>
      </c>
      <c r="C8" s="584" t="s">
        <v>256</v>
      </c>
      <c r="D8" s="813">
        <f>AVERAGE(D28:M28)</f>
        <v>0</v>
      </c>
      <c r="E8" s="814"/>
      <c r="F8" s="814">
        <v>1</v>
      </c>
      <c r="G8" s="814"/>
      <c r="H8" s="815">
        <f t="shared" si="0"/>
        <v>0</v>
      </c>
      <c r="I8" s="815"/>
      <c r="J8" s="816">
        <f>'NASTAVENI OBJEDNATELE'!E89</f>
        <v>7.0000000000000007E-2</v>
      </c>
      <c r="K8" s="816"/>
      <c r="L8" s="815">
        <f t="shared" si="1"/>
        <v>0</v>
      </c>
      <c r="M8" s="817"/>
    </row>
    <row r="9" spans="2:13" ht="26.25" customHeight="1">
      <c r="B9" s="6" t="s">
        <v>247</v>
      </c>
      <c r="C9" s="584" t="s">
        <v>256</v>
      </c>
      <c r="D9" s="813">
        <f>AVERAGE(D30:M30)</f>
        <v>0</v>
      </c>
      <c r="E9" s="814"/>
      <c r="F9" s="814">
        <v>1</v>
      </c>
      <c r="G9" s="814"/>
      <c r="H9" s="815">
        <f t="shared" si="0"/>
        <v>0</v>
      </c>
      <c r="I9" s="815"/>
      <c r="J9" s="816">
        <f>'NASTAVENI OBJEDNATELE'!E90</f>
        <v>0.03</v>
      </c>
      <c r="K9" s="816"/>
      <c r="L9" s="815">
        <f t="shared" si="1"/>
        <v>0</v>
      </c>
      <c r="M9" s="817"/>
    </row>
    <row r="10" spans="2:13" ht="26.25" customHeight="1" thickBot="1">
      <c r="B10" s="543" t="s">
        <v>103</v>
      </c>
      <c r="C10" s="583" t="s">
        <v>256</v>
      </c>
      <c r="D10" s="800">
        <f>AVERAGE(D32:M32)</f>
        <v>0</v>
      </c>
      <c r="E10" s="796"/>
      <c r="F10" s="796">
        <v>1</v>
      </c>
      <c r="G10" s="796"/>
      <c r="H10" s="792">
        <f t="shared" ref="H10" si="2">D10/F10*100</f>
        <v>0</v>
      </c>
      <c r="I10" s="792"/>
      <c r="J10" s="797">
        <f>'NASTAVENI OBJEDNATELE'!E91</f>
        <v>0.5</v>
      </c>
      <c r="K10" s="797"/>
      <c r="L10" s="792">
        <f>H10*J10</f>
        <v>0</v>
      </c>
      <c r="M10" s="793"/>
    </row>
    <row r="11" spans="2:13" ht="12.75" customHeight="1" thickBot="1"/>
    <row r="12" spans="2:13" ht="26.25" customHeight="1" thickBot="1">
      <c r="B12" s="124" t="s">
        <v>231</v>
      </c>
      <c r="C12" s="125"/>
      <c r="D12" s="125"/>
      <c r="E12" s="125"/>
      <c r="F12" s="125"/>
      <c r="G12" s="125"/>
      <c r="H12" s="125"/>
      <c r="I12" s="125"/>
      <c r="J12" s="125"/>
      <c r="K12" s="126"/>
      <c r="L12" s="788">
        <f>SUM(L6:M10)</f>
        <v>0</v>
      </c>
      <c r="M12" s="789"/>
    </row>
    <row r="13" spans="2:13">
      <c r="B13" s="4"/>
    </row>
    <row r="14" spans="2:13" hidden="1">
      <c r="B14" s="4"/>
    </row>
    <row r="15" spans="2:13">
      <c r="B15" s="4" t="s">
        <v>91</v>
      </c>
    </row>
    <row r="16" spans="2:13">
      <c r="B16" s="97" t="s">
        <v>90</v>
      </c>
    </row>
    <row r="17" spans="2:13" ht="13.5" thickBot="1"/>
    <row r="18" spans="2:13">
      <c r="B18" s="754" t="s">
        <v>4</v>
      </c>
      <c r="C18" s="778" t="s">
        <v>233</v>
      </c>
      <c r="D18" s="738" t="s">
        <v>94</v>
      </c>
      <c r="E18" s="739"/>
      <c r="F18" s="739"/>
      <c r="G18" s="739"/>
      <c r="H18" s="739"/>
      <c r="I18" s="739"/>
      <c r="J18" s="739"/>
      <c r="K18" s="739"/>
      <c r="L18" s="739"/>
      <c r="M18" s="740"/>
    </row>
    <row r="19" spans="2:13" ht="13.5" thickBot="1">
      <c r="B19" s="756"/>
      <c r="C19" s="779"/>
      <c r="D19" s="105">
        <f>VR</f>
        <v>1</v>
      </c>
      <c r="E19" s="106">
        <f>D19+1</f>
        <v>2</v>
      </c>
      <c r="F19" s="106">
        <f t="shared" ref="F19" si="3">E19+1</f>
        <v>3</v>
      </c>
      <c r="G19" s="106">
        <f t="shared" ref="G19" si="4">F19+1</f>
        <v>4</v>
      </c>
      <c r="H19" s="106">
        <f t="shared" ref="H19" si="5">G19+1</f>
        <v>5</v>
      </c>
      <c r="I19" s="106">
        <f t="shared" ref="I19" si="6">H19+1</f>
        <v>6</v>
      </c>
      <c r="J19" s="106">
        <f t="shared" ref="J19" si="7">I19+1</f>
        <v>7</v>
      </c>
      <c r="K19" s="106">
        <f t="shared" ref="K19" si="8">J19+1</f>
        <v>8</v>
      </c>
      <c r="L19" s="106">
        <f t="shared" ref="L19" si="9">K19+1</f>
        <v>9</v>
      </c>
      <c r="M19" s="107">
        <f t="shared" ref="M19" si="10">L19+1</f>
        <v>10</v>
      </c>
    </row>
    <row r="20" spans="2:13" ht="13.5" thickTop="1">
      <c r="B20" s="806" t="s">
        <v>255</v>
      </c>
      <c r="C20" s="444" t="s">
        <v>248</v>
      </c>
      <c r="D20" s="459">
        <f t="shared" ref="D20:M20" si="11">NaPoVo-D21-D22-D23</f>
        <v>0</v>
      </c>
      <c r="E20" s="460">
        <f t="shared" si="11"/>
        <v>0</v>
      </c>
      <c r="F20" s="460">
        <f t="shared" si="11"/>
        <v>0</v>
      </c>
      <c r="G20" s="460">
        <f t="shared" si="11"/>
        <v>0</v>
      </c>
      <c r="H20" s="460">
        <f t="shared" si="11"/>
        <v>0</v>
      </c>
      <c r="I20" s="460">
        <f t="shared" si="11"/>
        <v>0</v>
      </c>
      <c r="J20" s="460">
        <f t="shared" si="11"/>
        <v>0</v>
      </c>
      <c r="K20" s="460">
        <f t="shared" si="11"/>
        <v>0</v>
      </c>
      <c r="L20" s="460">
        <f t="shared" si="11"/>
        <v>0</v>
      </c>
      <c r="M20" s="461">
        <f t="shared" si="11"/>
        <v>0</v>
      </c>
    </row>
    <row r="21" spans="2:13">
      <c r="B21" s="803"/>
      <c r="C21" s="445" t="s">
        <v>249</v>
      </c>
      <c r="D21" s="528">
        <f>'NABIDKA DOPRAVCE'!E44</f>
        <v>0</v>
      </c>
      <c r="E21" s="529">
        <f>'NABIDKA DOPRAVCE'!F44</f>
        <v>0</v>
      </c>
      <c r="F21" s="529">
        <f>'NABIDKA DOPRAVCE'!G44</f>
        <v>0</v>
      </c>
      <c r="G21" s="529">
        <f>'NABIDKA DOPRAVCE'!H44</f>
        <v>0</v>
      </c>
      <c r="H21" s="529">
        <f>'NABIDKA DOPRAVCE'!I44</f>
        <v>0</v>
      </c>
      <c r="I21" s="529">
        <f>'NABIDKA DOPRAVCE'!J44</f>
        <v>0</v>
      </c>
      <c r="J21" s="529">
        <f>'NABIDKA DOPRAVCE'!K44</f>
        <v>0</v>
      </c>
      <c r="K21" s="529">
        <f>'NABIDKA DOPRAVCE'!L44</f>
        <v>0</v>
      </c>
      <c r="L21" s="529">
        <f>'NABIDKA DOPRAVCE'!M44</f>
        <v>0</v>
      </c>
      <c r="M21" s="530">
        <f>'NABIDKA DOPRAVCE'!N44</f>
        <v>0</v>
      </c>
    </row>
    <row r="22" spans="2:13">
      <c r="B22" s="803"/>
      <c r="C22" s="445" t="s">
        <v>250</v>
      </c>
      <c r="D22" s="528">
        <f>'NABIDKA DOPRAVCE'!E45</f>
        <v>0</v>
      </c>
      <c r="E22" s="529">
        <f>'NABIDKA DOPRAVCE'!F45</f>
        <v>0</v>
      </c>
      <c r="F22" s="529">
        <f>'NABIDKA DOPRAVCE'!G45</f>
        <v>0</v>
      </c>
      <c r="G22" s="529">
        <f>'NABIDKA DOPRAVCE'!H45</f>
        <v>0</v>
      </c>
      <c r="H22" s="529">
        <f>'NABIDKA DOPRAVCE'!I45</f>
        <v>0</v>
      </c>
      <c r="I22" s="529">
        <f>'NABIDKA DOPRAVCE'!J45</f>
        <v>0</v>
      </c>
      <c r="J22" s="529">
        <f>'NABIDKA DOPRAVCE'!K45</f>
        <v>0</v>
      </c>
      <c r="K22" s="529">
        <f>'NABIDKA DOPRAVCE'!L45</f>
        <v>0</v>
      </c>
      <c r="L22" s="529">
        <f>'NABIDKA DOPRAVCE'!M45</f>
        <v>0</v>
      </c>
      <c r="M22" s="530">
        <f>'NABIDKA DOPRAVCE'!N45</f>
        <v>0</v>
      </c>
    </row>
    <row r="23" spans="2:13">
      <c r="B23" s="807"/>
      <c r="C23" s="450" t="s">
        <v>251</v>
      </c>
      <c r="D23" s="528">
        <f>'NABIDKA DOPRAVCE'!E46</f>
        <v>0</v>
      </c>
      <c r="E23" s="529">
        <f>'NABIDKA DOPRAVCE'!F46</f>
        <v>0</v>
      </c>
      <c r="F23" s="529">
        <f>'NABIDKA DOPRAVCE'!G46</f>
        <v>0</v>
      </c>
      <c r="G23" s="529">
        <f>'NABIDKA DOPRAVCE'!H46</f>
        <v>0</v>
      </c>
      <c r="H23" s="529">
        <f>'NABIDKA DOPRAVCE'!I46</f>
        <v>0</v>
      </c>
      <c r="I23" s="529">
        <f>'NABIDKA DOPRAVCE'!J46</f>
        <v>0</v>
      </c>
      <c r="J23" s="529">
        <f>'NABIDKA DOPRAVCE'!K46</f>
        <v>0</v>
      </c>
      <c r="K23" s="529">
        <f>'NABIDKA DOPRAVCE'!L46</f>
        <v>0</v>
      </c>
      <c r="L23" s="529">
        <f>'NABIDKA DOPRAVCE'!M46</f>
        <v>0</v>
      </c>
      <c r="M23" s="530">
        <f>'NABIDKA DOPRAVCE'!N46</f>
        <v>0</v>
      </c>
    </row>
    <row r="24" spans="2:13">
      <c r="B24" s="802" t="s">
        <v>102</v>
      </c>
      <c r="C24" s="1" t="s">
        <v>108</v>
      </c>
      <c r="D24" s="342">
        <f>1-D25</f>
        <v>1</v>
      </c>
      <c r="E24" s="342">
        <f t="shared" ref="E24:M24" si="12">1-E25</f>
        <v>1</v>
      </c>
      <c r="F24" s="342">
        <f t="shared" si="12"/>
        <v>1</v>
      </c>
      <c r="G24" s="342">
        <f t="shared" si="12"/>
        <v>1</v>
      </c>
      <c r="H24" s="342">
        <f t="shared" si="12"/>
        <v>1</v>
      </c>
      <c r="I24" s="342">
        <f t="shared" si="12"/>
        <v>1</v>
      </c>
      <c r="J24" s="342">
        <f t="shared" si="12"/>
        <v>1</v>
      </c>
      <c r="K24" s="342">
        <f t="shared" si="12"/>
        <v>1</v>
      </c>
      <c r="L24" s="342">
        <f t="shared" si="12"/>
        <v>1</v>
      </c>
      <c r="M24" s="443">
        <f t="shared" si="12"/>
        <v>1</v>
      </c>
    </row>
    <row r="25" spans="2:13">
      <c r="B25" s="803"/>
      <c r="C25" s="452" t="s">
        <v>238</v>
      </c>
      <c r="D25" s="547">
        <f>'NABIDKA DOPRAVCE'!E48</f>
        <v>0</v>
      </c>
      <c r="E25" s="585">
        <f>'NABIDKA DOPRAVCE'!F48</f>
        <v>0</v>
      </c>
      <c r="F25" s="585">
        <f>'NABIDKA DOPRAVCE'!G48</f>
        <v>0</v>
      </c>
      <c r="G25" s="585">
        <f>'NABIDKA DOPRAVCE'!H48</f>
        <v>0</v>
      </c>
      <c r="H25" s="585">
        <f>'NABIDKA DOPRAVCE'!I48</f>
        <v>0</v>
      </c>
      <c r="I25" s="585">
        <f>'NABIDKA DOPRAVCE'!J48</f>
        <v>0</v>
      </c>
      <c r="J25" s="585">
        <f>'NABIDKA DOPRAVCE'!K48</f>
        <v>0</v>
      </c>
      <c r="K25" s="585">
        <f>'NABIDKA DOPRAVCE'!L48</f>
        <v>0</v>
      </c>
      <c r="L25" s="585">
        <f>'NABIDKA DOPRAVCE'!M48</f>
        <v>0</v>
      </c>
      <c r="M25" s="586">
        <f>'NABIDKA DOPRAVCE'!N48</f>
        <v>0</v>
      </c>
    </row>
    <row r="26" spans="2:13">
      <c r="B26" s="808" t="s">
        <v>245</v>
      </c>
      <c r="C26" s="1" t="s">
        <v>256</v>
      </c>
      <c r="D26" s="553">
        <f>'NABIDKA DOPRAVCE'!E49</f>
        <v>0</v>
      </c>
      <c r="E26" s="590">
        <f>'NABIDKA DOPRAVCE'!F49</f>
        <v>0</v>
      </c>
      <c r="F26" s="590">
        <f>'NABIDKA DOPRAVCE'!G49</f>
        <v>0</v>
      </c>
      <c r="G26" s="590">
        <f>'NABIDKA DOPRAVCE'!H49</f>
        <v>0</v>
      </c>
      <c r="H26" s="590">
        <f>'NABIDKA DOPRAVCE'!I49</f>
        <v>0</v>
      </c>
      <c r="I26" s="590">
        <f>'NABIDKA DOPRAVCE'!J49</f>
        <v>0</v>
      </c>
      <c r="J26" s="590">
        <f>'NABIDKA DOPRAVCE'!K49</f>
        <v>0</v>
      </c>
      <c r="K26" s="590">
        <f>'NABIDKA DOPRAVCE'!L49</f>
        <v>0</v>
      </c>
      <c r="L26" s="590">
        <f>'NABIDKA DOPRAVCE'!M49</f>
        <v>0</v>
      </c>
      <c r="M26" s="591">
        <f>'NABIDKA DOPRAVCE'!N49</f>
        <v>0</v>
      </c>
    </row>
    <row r="27" spans="2:13">
      <c r="B27" s="809"/>
      <c r="C27" s="2" t="s">
        <v>257</v>
      </c>
      <c r="D27" s="592">
        <f>1-D26</f>
        <v>1</v>
      </c>
      <c r="E27" s="593">
        <f t="shared" ref="E27:E33" si="13">1-E26</f>
        <v>1</v>
      </c>
      <c r="F27" s="593">
        <f t="shared" ref="F27:F33" si="14">1-F26</f>
        <v>1</v>
      </c>
      <c r="G27" s="593">
        <f t="shared" ref="G27:G33" si="15">1-G26</f>
        <v>1</v>
      </c>
      <c r="H27" s="593">
        <f t="shared" ref="H27:H33" si="16">1-H26</f>
        <v>1</v>
      </c>
      <c r="I27" s="593">
        <f t="shared" ref="I27:I33" si="17">1-I26</f>
        <v>1</v>
      </c>
      <c r="J27" s="593">
        <f t="shared" ref="J27:J33" si="18">1-J26</f>
        <v>1</v>
      </c>
      <c r="K27" s="593">
        <f t="shared" ref="K27:K33" si="19">1-K26</f>
        <v>1</v>
      </c>
      <c r="L27" s="593">
        <f t="shared" ref="L27:L33" si="20">1-L26</f>
        <v>1</v>
      </c>
      <c r="M27" s="594">
        <f t="shared" ref="M27:M33" si="21">1-M26</f>
        <v>1</v>
      </c>
    </row>
    <row r="28" spans="2:13">
      <c r="B28" s="808" t="s">
        <v>246</v>
      </c>
      <c r="C28" s="1" t="s">
        <v>256</v>
      </c>
      <c r="D28" s="553">
        <f>'NABIDKA DOPRAVCE'!E51</f>
        <v>0</v>
      </c>
      <c r="E28" s="590">
        <f>'NABIDKA DOPRAVCE'!F51</f>
        <v>0</v>
      </c>
      <c r="F28" s="590">
        <f>'NABIDKA DOPRAVCE'!G51</f>
        <v>0</v>
      </c>
      <c r="G28" s="590">
        <f>'NABIDKA DOPRAVCE'!H51</f>
        <v>0</v>
      </c>
      <c r="H28" s="590">
        <f>'NABIDKA DOPRAVCE'!I51</f>
        <v>0</v>
      </c>
      <c r="I28" s="590">
        <f>'NABIDKA DOPRAVCE'!J51</f>
        <v>0</v>
      </c>
      <c r="J28" s="590">
        <f>'NABIDKA DOPRAVCE'!K51</f>
        <v>0</v>
      </c>
      <c r="K28" s="590">
        <f>'NABIDKA DOPRAVCE'!L51</f>
        <v>0</v>
      </c>
      <c r="L28" s="590">
        <f>'NABIDKA DOPRAVCE'!M51</f>
        <v>0</v>
      </c>
      <c r="M28" s="591">
        <f>'NABIDKA DOPRAVCE'!N51</f>
        <v>0</v>
      </c>
    </row>
    <row r="29" spans="2:13">
      <c r="B29" s="809"/>
      <c r="C29" s="2" t="s">
        <v>257</v>
      </c>
      <c r="D29" s="592">
        <f>1-D28</f>
        <v>1</v>
      </c>
      <c r="E29" s="593">
        <f t="shared" si="13"/>
        <v>1</v>
      </c>
      <c r="F29" s="593">
        <f t="shared" si="14"/>
        <v>1</v>
      </c>
      <c r="G29" s="593">
        <f t="shared" si="15"/>
        <v>1</v>
      </c>
      <c r="H29" s="593">
        <f t="shared" si="16"/>
        <v>1</v>
      </c>
      <c r="I29" s="593">
        <f t="shared" si="17"/>
        <v>1</v>
      </c>
      <c r="J29" s="593">
        <f t="shared" si="18"/>
        <v>1</v>
      </c>
      <c r="K29" s="593">
        <f t="shared" si="19"/>
        <v>1</v>
      </c>
      <c r="L29" s="593">
        <f t="shared" si="20"/>
        <v>1</v>
      </c>
      <c r="M29" s="594">
        <f t="shared" si="21"/>
        <v>1</v>
      </c>
    </row>
    <row r="30" spans="2:13">
      <c r="B30" s="808" t="s">
        <v>247</v>
      </c>
      <c r="C30" s="1" t="s">
        <v>256</v>
      </c>
      <c r="D30" s="553">
        <f>'NABIDKA DOPRAVCE'!E53</f>
        <v>0</v>
      </c>
      <c r="E30" s="590">
        <f>'NABIDKA DOPRAVCE'!F53</f>
        <v>0</v>
      </c>
      <c r="F30" s="590">
        <f>'NABIDKA DOPRAVCE'!G53</f>
        <v>0</v>
      </c>
      <c r="G30" s="590">
        <f>'NABIDKA DOPRAVCE'!H53</f>
        <v>0</v>
      </c>
      <c r="H30" s="590">
        <f>'NABIDKA DOPRAVCE'!I53</f>
        <v>0</v>
      </c>
      <c r="I30" s="590">
        <f>'NABIDKA DOPRAVCE'!J53</f>
        <v>0</v>
      </c>
      <c r="J30" s="590">
        <f>'NABIDKA DOPRAVCE'!K53</f>
        <v>0</v>
      </c>
      <c r="K30" s="590">
        <f>'NABIDKA DOPRAVCE'!L53</f>
        <v>0</v>
      </c>
      <c r="L30" s="590">
        <f>'NABIDKA DOPRAVCE'!M53</f>
        <v>0</v>
      </c>
      <c r="M30" s="591">
        <f>'NABIDKA DOPRAVCE'!N53</f>
        <v>0</v>
      </c>
    </row>
    <row r="31" spans="2:13">
      <c r="B31" s="809"/>
      <c r="C31" s="2" t="s">
        <v>257</v>
      </c>
      <c r="D31" s="592">
        <f>1-D30</f>
        <v>1</v>
      </c>
      <c r="E31" s="593">
        <f t="shared" si="13"/>
        <v>1</v>
      </c>
      <c r="F31" s="593">
        <f t="shared" si="14"/>
        <v>1</v>
      </c>
      <c r="G31" s="593">
        <f t="shared" si="15"/>
        <v>1</v>
      </c>
      <c r="H31" s="593">
        <f t="shared" si="16"/>
        <v>1</v>
      </c>
      <c r="I31" s="593">
        <f t="shared" si="17"/>
        <v>1</v>
      </c>
      <c r="J31" s="593">
        <f t="shared" si="18"/>
        <v>1</v>
      </c>
      <c r="K31" s="593">
        <f t="shared" si="19"/>
        <v>1</v>
      </c>
      <c r="L31" s="593">
        <f t="shared" si="20"/>
        <v>1</v>
      </c>
      <c r="M31" s="594">
        <f t="shared" si="21"/>
        <v>1</v>
      </c>
    </row>
    <row r="32" spans="2:13">
      <c r="B32" s="804" t="s">
        <v>103</v>
      </c>
      <c r="C32" s="548" t="s">
        <v>256</v>
      </c>
      <c r="D32" s="587">
        <f>'NABIDKA DOPRAVCE'!E55</f>
        <v>0</v>
      </c>
      <c r="E32" s="588">
        <f>'NABIDKA DOPRAVCE'!F55</f>
        <v>0</v>
      </c>
      <c r="F32" s="588">
        <f>'NABIDKA DOPRAVCE'!G55</f>
        <v>0</v>
      </c>
      <c r="G32" s="588">
        <f>'NABIDKA DOPRAVCE'!H55</f>
        <v>0</v>
      </c>
      <c r="H32" s="588">
        <f>'NABIDKA DOPRAVCE'!I55</f>
        <v>0</v>
      </c>
      <c r="I32" s="588">
        <f>'NABIDKA DOPRAVCE'!J55</f>
        <v>0</v>
      </c>
      <c r="J32" s="588">
        <f>'NABIDKA DOPRAVCE'!K55</f>
        <v>0</v>
      </c>
      <c r="K32" s="588">
        <f>'NABIDKA DOPRAVCE'!L55</f>
        <v>0</v>
      </c>
      <c r="L32" s="588">
        <f>'NABIDKA DOPRAVCE'!M55</f>
        <v>0</v>
      </c>
      <c r="M32" s="589">
        <f>'NABIDKA DOPRAVCE'!N55</f>
        <v>0</v>
      </c>
    </row>
    <row r="33" spans="2:13" ht="13.5" thickBot="1">
      <c r="B33" s="805"/>
      <c r="C33" s="3" t="s">
        <v>257</v>
      </c>
      <c r="D33" s="343">
        <f>1-D32</f>
        <v>1</v>
      </c>
      <c r="E33" s="344">
        <f t="shared" si="13"/>
        <v>1</v>
      </c>
      <c r="F33" s="344">
        <f t="shared" si="14"/>
        <v>1</v>
      </c>
      <c r="G33" s="344">
        <f t="shared" si="15"/>
        <v>1</v>
      </c>
      <c r="H33" s="344">
        <f t="shared" si="16"/>
        <v>1</v>
      </c>
      <c r="I33" s="344">
        <f t="shared" si="17"/>
        <v>1</v>
      </c>
      <c r="J33" s="344">
        <f t="shared" si="18"/>
        <v>1</v>
      </c>
      <c r="K33" s="344">
        <f t="shared" si="19"/>
        <v>1</v>
      </c>
      <c r="L33" s="344">
        <f t="shared" si="20"/>
        <v>1</v>
      </c>
      <c r="M33" s="345">
        <f t="shared" si="21"/>
        <v>1</v>
      </c>
    </row>
    <row r="34" spans="2:13"/>
    <row r="35" spans="2:13">
      <c r="B35" s="4" t="s">
        <v>92</v>
      </c>
    </row>
    <row r="36" spans="2:13">
      <c r="B36" s="97" t="s">
        <v>93</v>
      </c>
    </row>
    <row r="37" spans="2:13" ht="13.5" thickBot="1"/>
    <row r="38" spans="2:13">
      <c r="B38" s="754" t="s">
        <v>4</v>
      </c>
      <c r="C38" s="778" t="s">
        <v>233</v>
      </c>
      <c r="D38" s="738" t="s">
        <v>94</v>
      </c>
      <c r="E38" s="739"/>
      <c r="F38" s="739"/>
      <c r="G38" s="739"/>
      <c r="H38" s="739"/>
      <c r="I38" s="739"/>
      <c r="J38" s="739"/>
      <c r="K38" s="739"/>
      <c r="L38" s="739"/>
      <c r="M38" s="740"/>
    </row>
    <row r="39" spans="2:13" ht="13.5" thickBot="1">
      <c r="B39" s="756"/>
      <c r="C39" s="779"/>
      <c r="D39" s="105">
        <f>VR</f>
        <v>1</v>
      </c>
      <c r="E39" s="106">
        <f>D39+1</f>
        <v>2</v>
      </c>
      <c r="F39" s="106">
        <f t="shared" ref="F39" si="22">E39+1</f>
        <v>3</v>
      </c>
      <c r="G39" s="106">
        <f t="shared" ref="G39" si="23">F39+1</f>
        <v>4</v>
      </c>
      <c r="H39" s="106">
        <f t="shared" ref="H39" si="24">G39+1</f>
        <v>5</v>
      </c>
      <c r="I39" s="106">
        <f t="shared" ref="I39" si="25">H39+1</f>
        <v>6</v>
      </c>
      <c r="J39" s="106">
        <f t="shared" ref="J39" si="26">I39+1</f>
        <v>7</v>
      </c>
      <c r="K39" s="106">
        <f t="shared" ref="K39" si="27">J39+1</f>
        <v>8</v>
      </c>
      <c r="L39" s="106">
        <f t="shared" ref="L39" si="28">K39+1</f>
        <v>9</v>
      </c>
      <c r="M39" s="107">
        <f t="shared" ref="M39" si="29">L39+1</f>
        <v>10</v>
      </c>
    </row>
    <row r="40" spans="2:13" ht="13.5" thickTop="1">
      <c r="B40" s="806" t="s">
        <v>255</v>
      </c>
      <c r="C40" s="444" t="s">
        <v>248</v>
      </c>
      <c r="D40" s="446" t="str">
        <f>IF('NASTAVENI OBJEDNATELE'!E58=0,"-",'NASTAVENI OBJEDNATELE'!E58)</f>
        <v>-</v>
      </c>
      <c r="E40" s="447" t="str">
        <f>IF('NASTAVENI OBJEDNATELE'!F58=0,"-",'NASTAVENI OBJEDNATELE'!F58)</f>
        <v>-</v>
      </c>
      <c r="F40" s="447" t="str">
        <f>IF('NASTAVENI OBJEDNATELE'!G58=0,"-",'NASTAVENI OBJEDNATELE'!G58)</f>
        <v>-</v>
      </c>
      <c r="G40" s="447" t="str">
        <f>IF('NASTAVENI OBJEDNATELE'!H58=0,"-",'NASTAVENI OBJEDNATELE'!H58)</f>
        <v>-</v>
      </c>
      <c r="H40" s="447" t="str">
        <f>IF('NASTAVENI OBJEDNATELE'!I58=0,"-",'NASTAVENI OBJEDNATELE'!I58)</f>
        <v>-</v>
      </c>
      <c r="I40" s="447" t="str">
        <f>IF('NASTAVENI OBJEDNATELE'!J58=0,"-",'NASTAVENI OBJEDNATELE'!J58)</f>
        <v>-</v>
      </c>
      <c r="J40" s="447" t="str">
        <f>IF('NASTAVENI OBJEDNATELE'!K58=0,"-",'NASTAVENI OBJEDNATELE'!K58)</f>
        <v>-</v>
      </c>
      <c r="K40" s="447" t="str">
        <f>IF('NASTAVENI OBJEDNATELE'!L58=0,"-",'NASTAVENI OBJEDNATELE'!L58)</f>
        <v>-</v>
      </c>
      <c r="L40" s="447" t="str">
        <f>IF('NASTAVENI OBJEDNATELE'!M58=0,"-",'NASTAVENI OBJEDNATELE'!M58)</f>
        <v>-</v>
      </c>
      <c r="M40" s="448" t="str">
        <f>IF('NASTAVENI OBJEDNATELE'!N58=0,"-",'NASTAVENI OBJEDNATELE'!N58)</f>
        <v>-</v>
      </c>
    </row>
    <row r="41" spans="2:13">
      <c r="B41" s="803"/>
      <c r="C41" s="445" t="s">
        <v>249</v>
      </c>
      <c r="D41" s="434" t="str">
        <f>IF('NASTAVENI OBJEDNATELE'!E59=0,"-",'NASTAVENI OBJEDNATELE'!E59)</f>
        <v>-</v>
      </c>
      <c r="E41" s="435" t="str">
        <f>IF('NASTAVENI OBJEDNATELE'!F59=0,"-",'NASTAVENI OBJEDNATELE'!F59)</f>
        <v>-</v>
      </c>
      <c r="F41" s="435" t="str">
        <f>IF('NASTAVENI OBJEDNATELE'!G59=0,"-",'NASTAVENI OBJEDNATELE'!G59)</f>
        <v>-</v>
      </c>
      <c r="G41" s="435" t="str">
        <f>IF('NASTAVENI OBJEDNATELE'!H59=0,"-",'NASTAVENI OBJEDNATELE'!H59)</f>
        <v>-</v>
      </c>
      <c r="H41" s="435" t="str">
        <f>IF('NASTAVENI OBJEDNATELE'!I59=0,"-",'NASTAVENI OBJEDNATELE'!I59)</f>
        <v>-</v>
      </c>
      <c r="I41" s="435" t="str">
        <f>IF('NASTAVENI OBJEDNATELE'!J59=0,"-",'NASTAVENI OBJEDNATELE'!J59)</f>
        <v>-</v>
      </c>
      <c r="J41" s="435" t="str">
        <f>IF('NASTAVENI OBJEDNATELE'!K59=0,"-",'NASTAVENI OBJEDNATELE'!K59)</f>
        <v>-</v>
      </c>
      <c r="K41" s="435" t="str">
        <f>IF('NASTAVENI OBJEDNATELE'!L59=0,"-",'NASTAVENI OBJEDNATELE'!L59)</f>
        <v>-</v>
      </c>
      <c r="L41" s="435" t="str">
        <f>IF('NASTAVENI OBJEDNATELE'!M59=0,"-",'NASTAVENI OBJEDNATELE'!M59)</f>
        <v>-</v>
      </c>
      <c r="M41" s="436" t="str">
        <f>IF('NASTAVENI OBJEDNATELE'!N59=0,"-",'NASTAVENI OBJEDNATELE'!N59)</f>
        <v>-</v>
      </c>
    </row>
    <row r="42" spans="2:13">
      <c r="B42" s="803"/>
      <c r="C42" s="445" t="s">
        <v>250</v>
      </c>
      <c r="D42" s="434" t="str">
        <f>IF('NASTAVENI OBJEDNATELE'!E60=0,"-",'NASTAVENI OBJEDNATELE'!E60)</f>
        <v>-</v>
      </c>
      <c r="E42" s="435" t="str">
        <f>IF('NASTAVENI OBJEDNATELE'!F60=0,"-",'NASTAVENI OBJEDNATELE'!F60)</f>
        <v>-</v>
      </c>
      <c r="F42" s="435" t="str">
        <f>IF('NASTAVENI OBJEDNATELE'!G60=0,"-",'NASTAVENI OBJEDNATELE'!G60)</f>
        <v>-</v>
      </c>
      <c r="G42" s="435" t="str">
        <f>IF('NASTAVENI OBJEDNATELE'!H60=0,"-",'NASTAVENI OBJEDNATELE'!H60)</f>
        <v>-</v>
      </c>
      <c r="H42" s="435" t="str">
        <f>IF('NASTAVENI OBJEDNATELE'!I60=0,"-",'NASTAVENI OBJEDNATELE'!I60)</f>
        <v>-</v>
      </c>
      <c r="I42" s="435" t="str">
        <f>IF('NASTAVENI OBJEDNATELE'!J60=0,"-",'NASTAVENI OBJEDNATELE'!J60)</f>
        <v>-</v>
      </c>
      <c r="J42" s="435" t="str">
        <f>IF('NASTAVENI OBJEDNATELE'!K60=0,"-",'NASTAVENI OBJEDNATELE'!K60)</f>
        <v>-</v>
      </c>
      <c r="K42" s="435" t="str">
        <f>IF('NASTAVENI OBJEDNATELE'!L60=0,"-",'NASTAVENI OBJEDNATELE'!L60)</f>
        <v>-</v>
      </c>
      <c r="L42" s="435" t="str">
        <f>IF('NASTAVENI OBJEDNATELE'!M60=0,"-",'NASTAVENI OBJEDNATELE'!M60)</f>
        <v>-</v>
      </c>
      <c r="M42" s="436" t="str">
        <f>IF('NASTAVENI OBJEDNATELE'!N60=0,"-",'NASTAVENI OBJEDNATELE'!N60)</f>
        <v>-</v>
      </c>
    </row>
    <row r="43" spans="2:13">
      <c r="B43" s="807"/>
      <c r="C43" s="450" t="s">
        <v>251</v>
      </c>
      <c r="D43" s="437" t="str">
        <f>IF('NASTAVENI OBJEDNATELE'!E61=0,"-",'NASTAVENI OBJEDNATELE'!E61)</f>
        <v>-</v>
      </c>
      <c r="E43" s="438" t="str">
        <f>IF('NASTAVENI OBJEDNATELE'!F61=0,"-",'NASTAVENI OBJEDNATELE'!F61)</f>
        <v>-</v>
      </c>
      <c r="F43" s="438" t="str">
        <f>IF('NASTAVENI OBJEDNATELE'!G61=0,"-",'NASTAVENI OBJEDNATELE'!G61)</f>
        <v>-</v>
      </c>
      <c r="G43" s="438" t="str">
        <f>IF('NASTAVENI OBJEDNATELE'!H61=0,"-",'NASTAVENI OBJEDNATELE'!H61)</f>
        <v>-</v>
      </c>
      <c r="H43" s="438" t="str">
        <f>IF('NASTAVENI OBJEDNATELE'!I61=0,"-",'NASTAVENI OBJEDNATELE'!I61)</f>
        <v>-</v>
      </c>
      <c r="I43" s="438" t="str">
        <f>IF('NASTAVENI OBJEDNATELE'!J61=0,"-",'NASTAVENI OBJEDNATELE'!J61)</f>
        <v>-</v>
      </c>
      <c r="J43" s="438" t="str">
        <f>IF('NASTAVENI OBJEDNATELE'!K61=0,"-",'NASTAVENI OBJEDNATELE'!K61)</f>
        <v>-</v>
      </c>
      <c r="K43" s="438" t="str">
        <f>IF('NASTAVENI OBJEDNATELE'!L61=0,"-",'NASTAVENI OBJEDNATELE'!L61)</f>
        <v>-</v>
      </c>
      <c r="L43" s="438" t="str">
        <f>IF('NASTAVENI OBJEDNATELE'!M61=0,"-",'NASTAVENI OBJEDNATELE'!M61)</f>
        <v>-</v>
      </c>
      <c r="M43" s="439" t="str">
        <f>IF('NASTAVENI OBJEDNATELE'!N61=0,"-",'NASTAVENI OBJEDNATELE'!N61)</f>
        <v>-</v>
      </c>
    </row>
    <row r="44" spans="2:13">
      <c r="B44" s="802" t="s">
        <v>102</v>
      </c>
      <c r="C44" s="1" t="s">
        <v>108</v>
      </c>
      <c r="D44" s="300">
        <f>'NASTAVENI OBJEDNATELE'!E62</f>
        <v>0</v>
      </c>
      <c r="E44" s="296">
        <f>'NASTAVENI OBJEDNATELE'!F62</f>
        <v>0</v>
      </c>
      <c r="F44" s="296">
        <f>'NASTAVENI OBJEDNATELE'!G62</f>
        <v>0</v>
      </c>
      <c r="G44" s="296">
        <f>'NASTAVENI OBJEDNATELE'!H62</f>
        <v>0</v>
      </c>
      <c r="H44" s="296">
        <f>'NASTAVENI OBJEDNATELE'!I62</f>
        <v>0</v>
      </c>
      <c r="I44" s="296">
        <f>'NASTAVENI OBJEDNATELE'!J62</f>
        <v>0</v>
      </c>
      <c r="J44" s="296">
        <f>'NASTAVENI OBJEDNATELE'!K62</f>
        <v>0</v>
      </c>
      <c r="K44" s="296">
        <f>'NASTAVENI OBJEDNATELE'!L62</f>
        <v>0</v>
      </c>
      <c r="L44" s="296">
        <f>'NASTAVENI OBJEDNATELE'!M62</f>
        <v>0</v>
      </c>
      <c r="M44" s="297">
        <f>'NASTAVENI OBJEDNATELE'!N62</f>
        <v>0</v>
      </c>
    </row>
    <row r="45" spans="2:13">
      <c r="B45" s="803"/>
      <c r="C45" s="452" t="s">
        <v>238</v>
      </c>
      <c r="D45" s="595">
        <f>'NASTAVENI OBJEDNATELE'!E63</f>
        <v>0</v>
      </c>
      <c r="E45" s="596">
        <f>'NASTAVENI OBJEDNATELE'!F63</f>
        <v>0</v>
      </c>
      <c r="F45" s="596">
        <f>'NASTAVENI OBJEDNATELE'!G63</f>
        <v>0</v>
      </c>
      <c r="G45" s="596">
        <f>'NASTAVENI OBJEDNATELE'!H63</f>
        <v>0</v>
      </c>
      <c r="H45" s="596">
        <f>'NASTAVENI OBJEDNATELE'!I63</f>
        <v>0</v>
      </c>
      <c r="I45" s="596">
        <f>'NASTAVENI OBJEDNATELE'!J63</f>
        <v>0</v>
      </c>
      <c r="J45" s="596">
        <f>'NASTAVENI OBJEDNATELE'!K63</f>
        <v>0</v>
      </c>
      <c r="K45" s="596">
        <f>'NASTAVENI OBJEDNATELE'!L63</f>
        <v>0</v>
      </c>
      <c r="L45" s="596">
        <f>'NASTAVENI OBJEDNATELE'!M63</f>
        <v>0</v>
      </c>
      <c r="M45" s="597">
        <f>'NASTAVENI OBJEDNATELE'!N63</f>
        <v>0</v>
      </c>
    </row>
    <row r="46" spans="2:13">
      <c r="B46" s="811" t="s">
        <v>245</v>
      </c>
      <c r="C46" s="1" t="s">
        <v>256</v>
      </c>
      <c r="D46" s="300">
        <f>'NASTAVENI OBJEDNATELE'!E64</f>
        <v>0.1</v>
      </c>
      <c r="E46" s="296">
        <f>'NASTAVENI OBJEDNATELE'!F64</f>
        <v>0.25</v>
      </c>
      <c r="F46" s="296">
        <f>'NASTAVENI OBJEDNATELE'!G64</f>
        <v>0.5</v>
      </c>
      <c r="G46" s="296">
        <f>'NASTAVENI OBJEDNATELE'!H64</f>
        <v>0.5</v>
      </c>
      <c r="H46" s="296">
        <f>'NASTAVENI OBJEDNATELE'!I64</f>
        <v>0.5</v>
      </c>
      <c r="I46" s="296">
        <f>'NASTAVENI OBJEDNATELE'!J64</f>
        <v>0.5</v>
      </c>
      <c r="J46" s="296">
        <f>'NASTAVENI OBJEDNATELE'!K64</f>
        <v>0.5</v>
      </c>
      <c r="K46" s="296">
        <f>'NASTAVENI OBJEDNATELE'!L64</f>
        <v>0.5</v>
      </c>
      <c r="L46" s="296">
        <f>'NASTAVENI OBJEDNATELE'!M64</f>
        <v>0.5</v>
      </c>
      <c r="M46" s="297">
        <f>'NASTAVENI OBJEDNATELE'!N64</f>
        <v>0.5</v>
      </c>
    </row>
    <row r="47" spans="2:13">
      <c r="B47" s="812"/>
      <c r="C47" s="2" t="s">
        <v>257</v>
      </c>
      <c r="D47" s="301">
        <f>'NASTAVENI OBJEDNATELE'!E65</f>
        <v>0</v>
      </c>
      <c r="E47" s="298">
        <f>'NASTAVENI OBJEDNATELE'!F65</f>
        <v>0</v>
      </c>
      <c r="F47" s="298">
        <f>'NASTAVENI OBJEDNATELE'!G65</f>
        <v>0</v>
      </c>
      <c r="G47" s="298">
        <f>'NASTAVENI OBJEDNATELE'!H65</f>
        <v>0</v>
      </c>
      <c r="H47" s="298">
        <f>'NASTAVENI OBJEDNATELE'!I65</f>
        <v>0</v>
      </c>
      <c r="I47" s="298">
        <f>'NASTAVENI OBJEDNATELE'!J65</f>
        <v>0</v>
      </c>
      <c r="J47" s="298">
        <f>'NASTAVENI OBJEDNATELE'!K65</f>
        <v>0</v>
      </c>
      <c r="K47" s="298">
        <f>'NASTAVENI OBJEDNATELE'!L65</f>
        <v>0</v>
      </c>
      <c r="L47" s="298">
        <f>'NASTAVENI OBJEDNATELE'!M65</f>
        <v>0</v>
      </c>
      <c r="M47" s="299">
        <f>'NASTAVENI OBJEDNATELE'!N65</f>
        <v>0</v>
      </c>
    </row>
    <row r="48" spans="2:13">
      <c r="B48" s="811" t="s">
        <v>246</v>
      </c>
      <c r="C48" s="1" t="s">
        <v>256</v>
      </c>
      <c r="D48" s="300">
        <f>'NASTAVENI OBJEDNATELE'!E66</f>
        <v>0</v>
      </c>
      <c r="E48" s="296">
        <f>'NASTAVENI OBJEDNATELE'!F66</f>
        <v>0</v>
      </c>
      <c r="F48" s="296">
        <f>'NASTAVENI OBJEDNATELE'!G66</f>
        <v>0</v>
      </c>
      <c r="G48" s="296">
        <f>'NASTAVENI OBJEDNATELE'!H66</f>
        <v>0</v>
      </c>
      <c r="H48" s="296">
        <f>'NASTAVENI OBJEDNATELE'!I66</f>
        <v>0</v>
      </c>
      <c r="I48" s="296">
        <f>'NASTAVENI OBJEDNATELE'!J66</f>
        <v>0</v>
      </c>
      <c r="J48" s="296">
        <f>'NASTAVENI OBJEDNATELE'!K66</f>
        <v>0</v>
      </c>
      <c r="K48" s="296">
        <f>'NASTAVENI OBJEDNATELE'!L66</f>
        <v>0</v>
      </c>
      <c r="L48" s="296">
        <f>'NASTAVENI OBJEDNATELE'!M66</f>
        <v>0</v>
      </c>
      <c r="M48" s="297">
        <f>'NASTAVENI OBJEDNATELE'!N66</f>
        <v>0</v>
      </c>
    </row>
    <row r="49" spans="2:13">
      <c r="B49" s="812"/>
      <c r="C49" s="2" t="s">
        <v>257</v>
      </c>
      <c r="D49" s="301">
        <f>'NASTAVENI OBJEDNATELE'!E67</f>
        <v>0</v>
      </c>
      <c r="E49" s="298">
        <f>'NASTAVENI OBJEDNATELE'!F67</f>
        <v>0</v>
      </c>
      <c r="F49" s="298">
        <f>'NASTAVENI OBJEDNATELE'!G67</f>
        <v>0</v>
      </c>
      <c r="G49" s="298">
        <f>'NASTAVENI OBJEDNATELE'!H67</f>
        <v>0</v>
      </c>
      <c r="H49" s="298">
        <f>'NASTAVENI OBJEDNATELE'!I67</f>
        <v>0</v>
      </c>
      <c r="I49" s="298">
        <f>'NASTAVENI OBJEDNATELE'!J67</f>
        <v>0</v>
      </c>
      <c r="J49" s="298">
        <f>'NASTAVENI OBJEDNATELE'!K67</f>
        <v>0</v>
      </c>
      <c r="K49" s="298">
        <f>'NASTAVENI OBJEDNATELE'!L67</f>
        <v>0</v>
      </c>
      <c r="L49" s="298">
        <f>'NASTAVENI OBJEDNATELE'!M67</f>
        <v>0</v>
      </c>
      <c r="M49" s="299">
        <f>'NASTAVENI OBJEDNATELE'!N67</f>
        <v>0</v>
      </c>
    </row>
    <row r="50" spans="2:13">
      <c r="B50" s="811" t="s">
        <v>247</v>
      </c>
      <c r="C50" s="1" t="s">
        <v>256</v>
      </c>
      <c r="D50" s="300">
        <f>'NASTAVENI OBJEDNATELE'!E68</f>
        <v>0</v>
      </c>
      <c r="E50" s="296">
        <f>'NASTAVENI OBJEDNATELE'!F68</f>
        <v>0</v>
      </c>
      <c r="F50" s="296">
        <f>'NASTAVENI OBJEDNATELE'!G68</f>
        <v>0</v>
      </c>
      <c r="G50" s="296">
        <f>'NASTAVENI OBJEDNATELE'!H68</f>
        <v>0</v>
      </c>
      <c r="H50" s="296">
        <f>'NASTAVENI OBJEDNATELE'!I68</f>
        <v>0</v>
      </c>
      <c r="I50" s="296">
        <f>'NASTAVENI OBJEDNATELE'!J68</f>
        <v>0</v>
      </c>
      <c r="J50" s="296">
        <f>'NASTAVENI OBJEDNATELE'!K68</f>
        <v>0</v>
      </c>
      <c r="K50" s="296">
        <f>'NASTAVENI OBJEDNATELE'!L68</f>
        <v>0</v>
      </c>
      <c r="L50" s="296">
        <f>'NASTAVENI OBJEDNATELE'!M68</f>
        <v>0</v>
      </c>
      <c r="M50" s="297">
        <f>'NASTAVENI OBJEDNATELE'!N68</f>
        <v>0</v>
      </c>
    </row>
    <row r="51" spans="2:13">
      <c r="B51" s="812"/>
      <c r="C51" s="2" t="s">
        <v>257</v>
      </c>
      <c r="D51" s="301">
        <f>'NASTAVENI OBJEDNATELE'!E69</f>
        <v>0</v>
      </c>
      <c r="E51" s="298">
        <f>'NASTAVENI OBJEDNATELE'!F69</f>
        <v>0</v>
      </c>
      <c r="F51" s="298">
        <f>'NASTAVENI OBJEDNATELE'!G69</f>
        <v>0</v>
      </c>
      <c r="G51" s="298">
        <f>'NASTAVENI OBJEDNATELE'!H69</f>
        <v>0</v>
      </c>
      <c r="H51" s="298">
        <f>'NASTAVENI OBJEDNATELE'!I69</f>
        <v>0</v>
      </c>
      <c r="I51" s="298">
        <f>'NASTAVENI OBJEDNATELE'!J69</f>
        <v>0</v>
      </c>
      <c r="J51" s="298">
        <f>'NASTAVENI OBJEDNATELE'!K69</f>
        <v>0</v>
      </c>
      <c r="K51" s="298">
        <f>'NASTAVENI OBJEDNATELE'!L69</f>
        <v>0</v>
      </c>
      <c r="L51" s="298">
        <f>'NASTAVENI OBJEDNATELE'!M69</f>
        <v>0</v>
      </c>
      <c r="M51" s="299">
        <f>'NASTAVENI OBJEDNATELE'!N69</f>
        <v>0</v>
      </c>
    </row>
    <row r="52" spans="2:13">
      <c r="B52" s="804" t="s">
        <v>103</v>
      </c>
      <c r="C52" s="548" t="s">
        <v>256</v>
      </c>
      <c r="D52" s="598">
        <f>'NASTAVENI OBJEDNATELE'!E70</f>
        <v>0.1</v>
      </c>
      <c r="E52" s="599">
        <f>'NASTAVENI OBJEDNATELE'!F70</f>
        <v>0.25</v>
      </c>
      <c r="F52" s="599">
        <f>'NASTAVENI OBJEDNATELE'!G70</f>
        <v>0.5</v>
      </c>
      <c r="G52" s="599">
        <f>'NASTAVENI OBJEDNATELE'!H70</f>
        <v>0.5</v>
      </c>
      <c r="H52" s="599">
        <f>'NASTAVENI OBJEDNATELE'!I70</f>
        <v>0.5</v>
      </c>
      <c r="I52" s="599">
        <f>'NASTAVENI OBJEDNATELE'!J70</f>
        <v>0.5</v>
      </c>
      <c r="J52" s="599">
        <f>'NASTAVENI OBJEDNATELE'!K70</f>
        <v>0.5</v>
      </c>
      <c r="K52" s="599">
        <f>'NASTAVENI OBJEDNATELE'!L70</f>
        <v>0.5</v>
      </c>
      <c r="L52" s="599">
        <f>'NASTAVENI OBJEDNATELE'!M70</f>
        <v>0.5</v>
      </c>
      <c r="M52" s="600">
        <f>'NASTAVENI OBJEDNATELE'!N70</f>
        <v>0.5</v>
      </c>
    </row>
    <row r="53" spans="2:13" ht="13.5" thickBot="1">
      <c r="B53" s="805"/>
      <c r="C53" s="3" t="s">
        <v>257</v>
      </c>
      <c r="D53" s="302">
        <f>'NASTAVENI OBJEDNATELE'!E71</f>
        <v>0</v>
      </c>
      <c r="E53" s="303">
        <f>'NASTAVENI OBJEDNATELE'!F71</f>
        <v>0</v>
      </c>
      <c r="F53" s="303">
        <f>'NASTAVENI OBJEDNATELE'!G71</f>
        <v>0</v>
      </c>
      <c r="G53" s="303">
        <f>'NASTAVENI OBJEDNATELE'!H71</f>
        <v>0</v>
      </c>
      <c r="H53" s="303">
        <f>'NASTAVENI OBJEDNATELE'!I71</f>
        <v>0</v>
      </c>
      <c r="I53" s="303">
        <f>'NASTAVENI OBJEDNATELE'!J71</f>
        <v>0</v>
      </c>
      <c r="J53" s="303">
        <f>'NASTAVENI OBJEDNATELE'!K71</f>
        <v>0</v>
      </c>
      <c r="K53" s="303">
        <f>'NASTAVENI OBJEDNATELE'!L71</f>
        <v>0</v>
      </c>
      <c r="L53" s="303">
        <f>'NASTAVENI OBJEDNATELE'!M71</f>
        <v>0</v>
      </c>
      <c r="M53" s="304">
        <f>'NASTAVENI OBJEDNATELE'!N71</f>
        <v>0</v>
      </c>
    </row>
    <row r="54" spans="2:13"/>
    <row r="55" spans="2:13">
      <c r="B55" s="4" t="s">
        <v>235</v>
      </c>
    </row>
    <row r="56" spans="2:13">
      <c r="B56" s="97" t="s">
        <v>93</v>
      </c>
    </row>
    <row r="57" spans="2:13" ht="13.5" thickBot="1"/>
    <row r="58" spans="2:13">
      <c r="B58" s="754" t="s">
        <v>4</v>
      </c>
      <c r="C58" s="778" t="s">
        <v>233</v>
      </c>
      <c r="D58" s="738" t="s">
        <v>94</v>
      </c>
      <c r="E58" s="739"/>
      <c r="F58" s="739"/>
      <c r="G58" s="739"/>
      <c r="H58" s="739"/>
      <c r="I58" s="739"/>
      <c r="J58" s="739"/>
      <c r="K58" s="739"/>
      <c r="L58" s="739"/>
      <c r="M58" s="740"/>
    </row>
    <row r="59" spans="2:13" ht="13.5" thickBot="1">
      <c r="B59" s="756"/>
      <c r="C59" s="779"/>
      <c r="D59" s="105">
        <f>VR</f>
        <v>1</v>
      </c>
      <c r="E59" s="106">
        <f>D59+1</f>
        <v>2</v>
      </c>
      <c r="F59" s="106">
        <f t="shared" ref="F59" si="30">E59+1</f>
        <v>3</v>
      </c>
      <c r="G59" s="106">
        <f t="shared" ref="G59" si="31">F59+1</f>
        <v>4</v>
      </c>
      <c r="H59" s="106">
        <f t="shared" ref="H59" si="32">G59+1</f>
        <v>5</v>
      </c>
      <c r="I59" s="106">
        <f t="shared" ref="I59" si="33">H59+1</f>
        <v>6</v>
      </c>
      <c r="J59" s="106">
        <f t="shared" ref="J59" si="34">I59+1</f>
        <v>7</v>
      </c>
      <c r="K59" s="106">
        <f t="shared" ref="K59" si="35">J59+1</f>
        <v>8</v>
      </c>
      <c r="L59" s="106">
        <f t="shared" ref="L59" si="36">K59+1</f>
        <v>9</v>
      </c>
      <c r="M59" s="107">
        <f t="shared" ref="M59" si="37">L59+1</f>
        <v>10</v>
      </c>
    </row>
    <row r="60" spans="2:13" ht="13.5" thickTop="1">
      <c r="B60" s="806" t="s">
        <v>255</v>
      </c>
      <c r="C60" s="444" t="s">
        <v>244</v>
      </c>
      <c r="D60" s="446" t="str">
        <f>IF('NASTAVENI OBJEDNATELE'!E78=0,"-",'NASTAVENI OBJEDNATELE'!E78)</f>
        <v>-</v>
      </c>
      <c r="E60" s="447" t="str">
        <f>IF('NASTAVENI OBJEDNATELE'!F78=0,"-",'NASTAVENI OBJEDNATELE'!F78)</f>
        <v>-</v>
      </c>
      <c r="F60" s="447" t="str">
        <f>IF('NASTAVENI OBJEDNATELE'!G78=0,"-",'NASTAVENI OBJEDNATELE'!G78)</f>
        <v>-</v>
      </c>
      <c r="G60" s="447" t="str">
        <f>IF('NASTAVENI OBJEDNATELE'!H78=0,"-",'NASTAVENI OBJEDNATELE'!H78)</f>
        <v>-</v>
      </c>
      <c r="H60" s="447" t="str">
        <f>IF('NASTAVENI OBJEDNATELE'!I78=0,"-",'NASTAVENI OBJEDNATELE'!I78)</f>
        <v>-</v>
      </c>
      <c r="I60" s="447" t="str">
        <f>IF('NASTAVENI OBJEDNATELE'!J78=0,"-",'NASTAVENI OBJEDNATELE'!J78)</f>
        <v>-</v>
      </c>
      <c r="J60" s="447" t="str">
        <f>IF('NASTAVENI OBJEDNATELE'!K78=0,"-",'NASTAVENI OBJEDNATELE'!K78)</f>
        <v>-</v>
      </c>
      <c r="K60" s="447" t="str">
        <f>IF('NASTAVENI OBJEDNATELE'!L78=0,"-",'NASTAVENI OBJEDNATELE'!L78)</f>
        <v>-</v>
      </c>
      <c r="L60" s="447" t="str">
        <f>IF('NASTAVENI OBJEDNATELE'!M78=0,"-",'NASTAVENI OBJEDNATELE'!M78)</f>
        <v>-</v>
      </c>
      <c r="M60" s="448" t="str">
        <f>IF('NASTAVENI OBJEDNATELE'!N78=0,"-",'NASTAVENI OBJEDNATELE'!N78)</f>
        <v>-</v>
      </c>
    </row>
    <row r="61" spans="2:13">
      <c r="B61" s="803"/>
      <c r="C61" s="445" t="s">
        <v>243</v>
      </c>
      <c r="D61" s="434">
        <f>IF('NASTAVENI OBJEDNATELE'!E79=0,"-",'NASTAVENI OBJEDNATELE'!E79)</f>
        <v>16</v>
      </c>
      <c r="E61" s="435">
        <f>IF('NASTAVENI OBJEDNATELE'!F79=0,"-",'NASTAVENI OBJEDNATELE'!F79)</f>
        <v>16</v>
      </c>
      <c r="F61" s="435">
        <f>IF('NASTAVENI OBJEDNATELE'!G79=0,"-",'NASTAVENI OBJEDNATELE'!G79)</f>
        <v>16</v>
      </c>
      <c r="G61" s="435">
        <f>IF('NASTAVENI OBJEDNATELE'!H79=0,"-",'NASTAVENI OBJEDNATELE'!H79)</f>
        <v>16</v>
      </c>
      <c r="H61" s="435">
        <f>IF('NASTAVENI OBJEDNATELE'!I79=0,"-",'NASTAVENI OBJEDNATELE'!I79)</f>
        <v>16</v>
      </c>
      <c r="I61" s="435">
        <f>IF('NASTAVENI OBJEDNATELE'!J79=0,"-",'NASTAVENI OBJEDNATELE'!J79)</f>
        <v>16</v>
      </c>
      <c r="J61" s="435">
        <f>IF('NASTAVENI OBJEDNATELE'!K79=0,"-",'NASTAVENI OBJEDNATELE'!K79)</f>
        <v>16</v>
      </c>
      <c r="K61" s="435">
        <f>IF('NASTAVENI OBJEDNATELE'!L79=0,"-",'NASTAVENI OBJEDNATELE'!L79)</f>
        <v>16</v>
      </c>
      <c r="L61" s="435">
        <f>IF('NASTAVENI OBJEDNATELE'!M79=0,"-",'NASTAVENI OBJEDNATELE'!M79)</f>
        <v>16</v>
      </c>
      <c r="M61" s="436">
        <f>IF('NASTAVENI OBJEDNATELE'!N79=0,"-",'NASTAVENI OBJEDNATELE'!N79)</f>
        <v>16</v>
      </c>
    </row>
    <row r="62" spans="2:13">
      <c r="B62" s="803"/>
      <c r="C62" s="445" t="s">
        <v>242</v>
      </c>
      <c r="D62" s="434" t="str">
        <f>IF('NASTAVENI OBJEDNATELE'!E80=0,"-",'NASTAVENI OBJEDNATELE'!E80)</f>
        <v>-</v>
      </c>
      <c r="E62" s="435" t="str">
        <f>IF('NASTAVENI OBJEDNATELE'!F80=0,"-",'NASTAVENI OBJEDNATELE'!F80)</f>
        <v>-</v>
      </c>
      <c r="F62" s="435" t="str">
        <f>IF('NASTAVENI OBJEDNATELE'!G80=0,"-",'NASTAVENI OBJEDNATELE'!G80)</f>
        <v>-</v>
      </c>
      <c r="G62" s="435" t="str">
        <f>IF('NASTAVENI OBJEDNATELE'!H80=0,"-",'NASTAVENI OBJEDNATELE'!H80)</f>
        <v>-</v>
      </c>
      <c r="H62" s="435" t="str">
        <f>IF('NASTAVENI OBJEDNATELE'!I80=0,"-",'NASTAVENI OBJEDNATELE'!I80)</f>
        <v>-</v>
      </c>
      <c r="I62" s="435" t="str">
        <f>IF('NASTAVENI OBJEDNATELE'!J80=0,"-",'NASTAVENI OBJEDNATELE'!J80)</f>
        <v>-</v>
      </c>
      <c r="J62" s="435" t="str">
        <f>IF('NASTAVENI OBJEDNATELE'!K80=0,"-",'NASTAVENI OBJEDNATELE'!K80)</f>
        <v>-</v>
      </c>
      <c r="K62" s="435" t="str">
        <f>IF('NASTAVENI OBJEDNATELE'!L80=0,"-",'NASTAVENI OBJEDNATELE'!L80)</f>
        <v>-</v>
      </c>
      <c r="L62" s="435" t="str">
        <f>IF('NASTAVENI OBJEDNATELE'!M80=0,"-",'NASTAVENI OBJEDNATELE'!M80)</f>
        <v>-</v>
      </c>
      <c r="M62" s="436" t="str">
        <f>IF('NASTAVENI OBJEDNATELE'!N80=0,"-",'NASTAVENI OBJEDNATELE'!N80)</f>
        <v>-</v>
      </c>
    </row>
    <row r="63" spans="2:13" ht="13.5" thickBot="1">
      <c r="B63" s="810"/>
      <c r="C63" s="407" t="s">
        <v>241</v>
      </c>
      <c r="D63" s="440" t="str">
        <f>IF('NASTAVENI OBJEDNATELE'!E81=0,"-",'NASTAVENI OBJEDNATELE'!E81)</f>
        <v>-</v>
      </c>
      <c r="E63" s="441" t="str">
        <f>IF('NASTAVENI OBJEDNATELE'!F81=0,"-",'NASTAVENI OBJEDNATELE'!F81)</f>
        <v>-</v>
      </c>
      <c r="F63" s="441" t="str">
        <f>IF('NASTAVENI OBJEDNATELE'!G81=0,"-",'NASTAVENI OBJEDNATELE'!G81)</f>
        <v>-</v>
      </c>
      <c r="G63" s="441" t="str">
        <f>IF('NASTAVENI OBJEDNATELE'!H81=0,"-",'NASTAVENI OBJEDNATELE'!H81)</f>
        <v>-</v>
      </c>
      <c r="H63" s="441" t="str">
        <f>IF('NASTAVENI OBJEDNATELE'!I81=0,"-",'NASTAVENI OBJEDNATELE'!I81)</f>
        <v>-</v>
      </c>
      <c r="I63" s="441" t="str">
        <f>IF('NASTAVENI OBJEDNATELE'!J81=0,"-",'NASTAVENI OBJEDNATELE'!J81)</f>
        <v>-</v>
      </c>
      <c r="J63" s="441" t="str">
        <f>IF('NASTAVENI OBJEDNATELE'!K81=0,"-",'NASTAVENI OBJEDNATELE'!K81)</f>
        <v>-</v>
      </c>
      <c r="K63" s="441" t="str">
        <f>IF('NASTAVENI OBJEDNATELE'!L81=0,"-",'NASTAVENI OBJEDNATELE'!L81)</f>
        <v>-</v>
      </c>
      <c r="L63" s="441" t="str">
        <f>IF('NASTAVENI OBJEDNATELE'!M81=0,"-",'NASTAVENI OBJEDNATELE'!M81)</f>
        <v>-</v>
      </c>
      <c r="M63" s="442" t="str">
        <f>IF('NASTAVENI OBJEDNATELE'!N81=0,"-",'NASTAVENI OBJEDNATELE'!N81)</f>
        <v>-</v>
      </c>
    </row>
    <row r="64" spans="2:13"/>
    <row r="65" hidden="1"/>
    <row r="66" hidden="1"/>
    <row r="67" hidden="1"/>
    <row r="68" hidden="1"/>
    <row r="69" hidden="1"/>
    <row r="70" hidden="1"/>
    <row r="71" hidden="1"/>
    <row r="72" hidden="1"/>
    <row r="73" hidden="1"/>
    <row r="74" hidden="1"/>
    <row r="75" hidden="1"/>
    <row r="76" hidden="1"/>
    <row r="77" hidden="1"/>
    <row r="78" hidden="1"/>
    <row r="79" hidden="1"/>
    <row r="80" hidden="1"/>
    <row r="81" hidden="1"/>
    <row r="82" hidden="1"/>
    <row r="83" hidden="1"/>
    <row r="84" hidden="1"/>
    <row r="85" hidden="1"/>
    <row r="86" hidden="1"/>
    <row r="87" hidden="1"/>
    <row r="88" hidden="1"/>
    <row r="89" hidden="1"/>
    <row r="90" hidden="1"/>
    <row r="91" hidden="1"/>
    <row r="92" hidden="1"/>
    <row r="93" hidden="1"/>
    <row r="94" hidden="1"/>
    <row r="95" hidden="1"/>
    <row r="96" hidden="1"/>
    <row r="97" hidden="1"/>
    <row r="98" hidden="1"/>
    <row r="99" hidden="1"/>
    <row r="100" hidden="1"/>
    <row r="101" hidden="1"/>
    <row r="102" hidden="1"/>
    <row r="103" hidden="1"/>
    <row r="104" hidden="1"/>
    <row r="105" hidden="1"/>
    <row r="106" hidden="1"/>
    <row r="107" hidden="1"/>
    <row r="108" hidden="1"/>
    <row r="109" hidden="1"/>
    <row r="110" hidden="1"/>
    <row r="111" hidden="1"/>
    <row r="112" hidden="1"/>
    <row r="113" hidden="1"/>
    <row r="114" hidden="1"/>
    <row r="115" hidden="1"/>
    <row r="116" hidden="1"/>
    <row r="117" hidden="1"/>
    <row r="118" hidden="1"/>
    <row r="119" hidden="1"/>
    <row r="120" hidden="1"/>
    <row r="121" hidden="1"/>
    <row r="122" hidden="1"/>
    <row r="123" hidden="1"/>
    <row r="124" hidden="1"/>
    <row r="125" hidden="1"/>
    <row r="126" hidden="1"/>
    <row r="127" hidden="1"/>
    <row r="128" hidden="1"/>
    <row r="129" hidden="1"/>
    <row r="130" hidden="1"/>
    <row r="131" hidden="1"/>
    <row r="132" hidden="1"/>
    <row r="133" hidden="1"/>
    <row r="134" hidden="1"/>
    <row r="135" hidden="1"/>
  </sheetData>
  <sheetProtection algorithmName="SHA-512" hashValue="75FfREABwnmWXMbR+NX0fT6P5pm4yt/FBAZ93yI6qAN2VXY0z6OzUv++8004hxBQWpWD97gGPgZRCV3+W7jdMA==" saltValue="Szg08HZ3VF4IBV7H6O9xrA==" spinCount="100000" sheet="1" formatRows="0"/>
  <mergeCells count="53">
    <mergeCell ref="D7:E7"/>
    <mergeCell ref="F7:G7"/>
    <mergeCell ref="H7:I7"/>
    <mergeCell ref="J7:K7"/>
    <mergeCell ref="L7:M7"/>
    <mergeCell ref="D8:E8"/>
    <mergeCell ref="F8:G8"/>
    <mergeCell ref="H8:I8"/>
    <mergeCell ref="J8:K8"/>
    <mergeCell ref="L8:M8"/>
    <mergeCell ref="D9:E9"/>
    <mergeCell ref="F9:G9"/>
    <mergeCell ref="H9:I9"/>
    <mergeCell ref="J9:K9"/>
    <mergeCell ref="L9:M9"/>
    <mergeCell ref="D58:M58"/>
    <mergeCell ref="B52:B53"/>
    <mergeCell ref="C38:C39"/>
    <mergeCell ref="D38:M38"/>
    <mergeCell ref="B60:B63"/>
    <mergeCell ref="B40:B43"/>
    <mergeCell ref="B58:B59"/>
    <mergeCell ref="C58:C59"/>
    <mergeCell ref="B46:B47"/>
    <mergeCell ref="B48:B49"/>
    <mergeCell ref="B50:B51"/>
    <mergeCell ref="B18:B19"/>
    <mergeCell ref="C18:C19"/>
    <mergeCell ref="D18:M18"/>
    <mergeCell ref="B24:B25"/>
    <mergeCell ref="B44:B45"/>
    <mergeCell ref="B32:B33"/>
    <mergeCell ref="B38:B39"/>
    <mergeCell ref="B20:B23"/>
    <mergeCell ref="B26:B27"/>
    <mergeCell ref="B28:B29"/>
    <mergeCell ref="B30:B31"/>
    <mergeCell ref="L5:M5"/>
    <mergeCell ref="L12:M12"/>
    <mergeCell ref="L6:M6"/>
    <mergeCell ref="L10:M10"/>
    <mergeCell ref="D5:E5"/>
    <mergeCell ref="F5:G5"/>
    <mergeCell ref="J5:K5"/>
    <mergeCell ref="H5:I5"/>
    <mergeCell ref="F10:G10"/>
    <mergeCell ref="J10:K10"/>
    <mergeCell ref="D6:E6"/>
    <mergeCell ref="D10:E10"/>
    <mergeCell ref="F6:G6"/>
    <mergeCell ref="H6:I6"/>
    <mergeCell ref="H10:I10"/>
    <mergeCell ref="J6:K6"/>
  </mergeCells>
  <conditionalFormatting sqref="D32:M33">
    <cfRule type="cellIs" dxfId="22" priority="30" operator="lessThan">
      <formula>D52</formula>
    </cfRule>
  </conditionalFormatting>
  <conditionalFormatting sqref="D26:M26">
    <cfRule type="cellIs" dxfId="21" priority="17" operator="lessThan">
      <formula>D46</formula>
    </cfRule>
  </conditionalFormatting>
  <conditionalFormatting sqref="D28:M28">
    <cfRule type="cellIs" dxfId="20" priority="16" operator="lessThan">
      <formula>D48</formula>
    </cfRule>
  </conditionalFormatting>
  <conditionalFormatting sqref="D30:M30">
    <cfRule type="cellIs" dxfId="19" priority="15" operator="lessThan">
      <formula>D50</formula>
    </cfRule>
  </conditionalFormatting>
  <conditionalFormatting sqref="D31:M31">
    <cfRule type="cellIs" dxfId="18" priority="11" operator="lessThan">
      <formula>D51</formula>
    </cfRule>
  </conditionalFormatting>
  <conditionalFormatting sqref="D29:M29">
    <cfRule type="cellIs" dxfId="17" priority="10" operator="lessThan">
      <formula>D49</formula>
    </cfRule>
  </conditionalFormatting>
  <conditionalFormatting sqref="D27:M27">
    <cfRule type="cellIs" dxfId="16" priority="9" operator="lessThan">
      <formula>D47</formula>
    </cfRule>
  </conditionalFormatting>
  <conditionalFormatting sqref="D25:M25">
    <cfRule type="cellIs" dxfId="15" priority="4" operator="lessThan">
      <formula>D45</formula>
    </cfRule>
  </conditionalFormatting>
  <pageMargins left="0.70866141732283472" right="0.70866141732283472" top="0.78740157480314965" bottom="0.78740157480314965" header="0.31496062992125984" footer="0.31496062992125984"/>
  <pageSetup paperSize="9" orientation="landscape" r:id="rId1"/>
  <headerFooter>
    <oddHeader>&amp;F</oddHeader>
    <oddFooter>&amp;A</oddFooter>
  </headerFooter>
  <rowBreaks count="1" manualBreakCount="1">
    <brk id="35" max="16383" man="1"/>
  </rowBreaks>
  <drawing r:id="rId2"/>
  <extLst>
    <ext xmlns:x14="http://schemas.microsoft.com/office/spreadsheetml/2009/9/main" uri="{78C0D931-6437-407d-A8EE-F0AAD7539E65}">
      <x14:conditionalFormattings>
        <x14:conditionalFormatting xmlns:xm="http://schemas.microsoft.com/office/excel/2006/main">
          <x14:cfRule type="cellIs" priority="3" operator="between" id="{DAA68E26-BF14-4C16-9844-54B96E793440}">
            <xm:f>'NASTAVENI OBJEDNATELE'!E$59</xm:f>
            <xm:f>'NASTAVENI OBJEDNATELE'!E$79</xm:f>
            <x14:dxf>
              <fill>
                <patternFill>
                  <bgColor theme="0"/>
                </patternFill>
              </fill>
            </x14:dxf>
          </x14:cfRule>
          <xm:sqref>D21:M21</xm:sqref>
        </x14:conditionalFormatting>
        <x14:conditionalFormatting xmlns:xm="http://schemas.microsoft.com/office/excel/2006/main">
          <x14:cfRule type="cellIs" priority="2" operator="between" id="{195D471B-255A-4F46-BADB-9D291C6A1A81}">
            <xm:f>'NASTAVENI OBJEDNATELE'!E$60</xm:f>
            <xm:f>'NASTAVENI OBJEDNATELE'!E$80</xm:f>
            <x14:dxf>
              <fill>
                <patternFill>
                  <bgColor theme="0"/>
                </patternFill>
              </fill>
            </x14:dxf>
          </x14:cfRule>
          <xm:sqref>D22:M22</xm:sqref>
        </x14:conditionalFormatting>
        <x14:conditionalFormatting xmlns:xm="http://schemas.microsoft.com/office/excel/2006/main">
          <x14:cfRule type="cellIs" priority="1" operator="between" id="{6BA36BD7-CE6E-42D9-B0A4-8C897ECD77BF}">
            <xm:f>'NASTAVENI OBJEDNATELE'!E$61</xm:f>
            <xm:f>'NASTAVENI OBJEDNATELE'!E$81</xm:f>
            <x14:dxf>
              <fill>
                <patternFill>
                  <bgColor theme="0"/>
                </patternFill>
              </fill>
            </x14:dxf>
          </x14:cfRule>
          <xm:sqref>D23:M23</xm:sqref>
        </x14:conditionalFormatting>
      </x14:conditionalFormatting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List6"/>
  <dimension ref="A1:L10"/>
  <sheetViews>
    <sheetView zoomScaleNormal="100" zoomScaleSheetLayoutView="100" workbookViewId="0"/>
  </sheetViews>
  <sheetFormatPr defaultColWidth="0" defaultRowHeight="12.75" zeroHeight="1"/>
  <cols>
    <col min="1" max="1" width="4.7109375" customWidth="1"/>
    <col min="2" max="2" width="24.5703125" customWidth="1"/>
    <col min="3" max="6" width="9.140625" customWidth="1"/>
    <col min="7" max="8" width="14.140625" customWidth="1"/>
    <col min="9" max="9" width="13.28515625" customWidth="1"/>
    <col min="10" max="10" width="6.7109375" customWidth="1"/>
    <col min="11" max="11" width="4.7109375" customWidth="1"/>
    <col min="12" max="12" width="0" hidden="1" customWidth="1"/>
    <col min="13" max="16384" width="9.140625" hidden="1"/>
  </cols>
  <sheetData>
    <row r="1" spans="1:11">
      <c r="A1" s="9"/>
      <c r="B1" s="9"/>
      <c r="C1" s="9"/>
      <c r="D1" s="9"/>
      <c r="E1" s="9"/>
      <c r="F1" s="9"/>
      <c r="G1" s="9"/>
      <c r="H1" s="9"/>
      <c r="I1" s="9"/>
      <c r="J1" s="9"/>
      <c r="K1" s="9"/>
    </row>
    <row r="2" spans="1:11">
      <c r="A2" s="9"/>
      <c r="B2" s="10" t="s">
        <v>209</v>
      </c>
      <c r="C2" s="9"/>
      <c r="D2" s="9"/>
      <c r="E2" s="9"/>
      <c r="F2" s="9"/>
      <c r="G2" s="9"/>
      <c r="H2" s="9"/>
      <c r="I2" s="9"/>
      <c r="J2" s="9"/>
      <c r="K2" s="9"/>
    </row>
    <row r="3" spans="1:11">
      <c r="A3" s="9"/>
      <c r="B3" s="10"/>
      <c r="C3" s="9"/>
      <c r="D3" s="9"/>
      <c r="E3" s="9"/>
      <c r="F3" s="9"/>
      <c r="G3" s="9"/>
      <c r="H3" s="9"/>
      <c r="I3" s="9"/>
      <c r="J3" s="9"/>
      <c r="K3" s="9"/>
    </row>
    <row r="4" spans="1:11">
      <c r="A4" s="9"/>
      <c r="B4" s="9"/>
      <c r="C4" s="9"/>
      <c r="D4" s="9"/>
      <c r="E4" s="9"/>
      <c r="F4" s="9"/>
      <c r="G4" s="121" t="s">
        <v>108</v>
      </c>
      <c r="H4" s="121" t="s">
        <v>238</v>
      </c>
      <c r="I4" s="818" t="s">
        <v>109</v>
      </c>
      <c r="J4" s="819"/>
      <c r="K4" s="9"/>
    </row>
    <row r="5" spans="1:11" ht="25.5">
      <c r="A5" s="9"/>
      <c r="B5" s="119" t="s">
        <v>214</v>
      </c>
      <c r="C5" s="27"/>
      <c r="D5" s="27"/>
      <c r="E5" s="27"/>
      <c r="F5" s="27"/>
      <c r="G5" s="122">
        <f>'Cenova nabidka NAFTA'!I31</f>
        <v>0</v>
      </c>
      <c r="H5" s="122">
        <f>'Cenova nabidka Alternativni'!I31</f>
        <v>0</v>
      </c>
      <c r="I5" s="116">
        <f>'Cenova nabidka CELKOVA'!I30</f>
        <v>0</v>
      </c>
      <c r="J5" s="117" t="s">
        <v>29</v>
      </c>
      <c r="K5" s="9"/>
    </row>
    <row r="6" spans="1:11">
      <c r="A6" s="9"/>
      <c r="B6" s="9"/>
      <c r="C6" s="9"/>
      <c r="D6" s="9"/>
      <c r="E6" s="9"/>
      <c r="F6" s="9"/>
      <c r="G6" s="9"/>
      <c r="H6" s="9"/>
      <c r="I6" s="9"/>
      <c r="J6" s="9"/>
      <c r="K6" s="9"/>
    </row>
    <row r="7" spans="1:11" ht="13.5" thickBot="1">
      <c r="A7" s="9"/>
      <c r="B7" s="9"/>
      <c r="C7" s="9"/>
      <c r="D7" s="9"/>
      <c r="E7" s="9"/>
      <c r="F7" s="9"/>
      <c r="G7" s="9"/>
      <c r="H7" s="9"/>
      <c r="I7" s="9"/>
      <c r="J7" s="9"/>
      <c r="K7" s="9"/>
    </row>
    <row r="8" spans="1:11" ht="27" thickBot="1">
      <c r="A8" s="9"/>
      <c r="B8" s="127" t="s">
        <v>232</v>
      </c>
      <c r="C8" s="118"/>
      <c r="D8" s="118"/>
      <c r="E8" s="118"/>
      <c r="F8" s="118"/>
      <c r="G8" s="118"/>
      <c r="H8" s="118"/>
      <c r="I8" s="128">
        <f>ROUND(I5,2)</f>
        <v>0</v>
      </c>
      <c r="J8" s="123" t="s">
        <v>29</v>
      </c>
      <c r="K8" s="9"/>
    </row>
    <row r="9" spans="1:11">
      <c r="A9" s="9"/>
      <c r="B9" s="9"/>
      <c r="C9" s="9"/>
      <c r="D9" s="9"/>
      <c r="E9" s="9"/>
      <c r="F9" s="9"/>
      <c r="G9" s="9"/>
      <c r="H9" s="9"/>
      <c r="I9" s="9"/>
      <c r="J9" s="9"/>
      <c r="K9" s="9"/>
    </row>
    <row r="10" spans="1:11" hidden="1"/>
  </sheetData>
  <sheetProtection algorithmName="SHA-512" hashValue="uAwkedtmbSwnXv7AOM0qdX31zfGoEYAHa9biC+TzrdSGAG1FgTZD2WeeNt6S8O2e8GGliUDMKIOX9wvFZtg3Bw==" saltValue="0OKAEZlt3U7Id9WQ3nVMPw==" spinCount="100000" sheet="1" formatRows="0"/>
  <mergeCells count="1">
    <mergeCell ref="I4:J4"/>
  </mergeCells>
  <pageMargins left="0.70866141732283472" right="0.70866141732283472" top="0.78740157480314965" bottom="0.78740157480314965" header="0.31496062992125984" footer="0.31496062992125984"/>
  <pageSetup paperSize="9" orientation="landscape" r:id="rId1"/>
  <headerFooter>
    <oddHeader>&amp;F</oddHeader>
    <oddFooter>&amp;A</oddFooter>
  </headerFooter>
  <extLst>
    <ext xmlns:x14="http://schemas.microsoft.com/office/spreadsheetml/2009/9/main" uri="{78C0D931-6437-407d-A8EE-F0AAD7539E65}">
      <x14:conditionalFormattings>
        <x14:conditionalFormatting xmlns:xm="http://schemas.microsoft.com/office/excel/2006/main">
          <x14:cfRule type="expression" priority="3" id="{F137DE62-4B5E-4A7A-8008-207BCBBFBE13}">
            <xm:f>'Cenova nabidka NAFTA'!$L$33=0</xm:f>
            <x14:dxf>
              <font>
                <color theme="0"/>
              </font>
            </x14:dxf>
          </x14:cfRule>
          <x14:cfRule type="cellIs" priority="64" operator="greaterThan" id="{73B13DA2-BC26-49E4-8905-076E9425AA6F}">
            <xm:f>'NASTAVENI OBJEDNATELE'!$H$13</xm:f>
            <x14:dxf>
              <font>
                <b val="0"/>
                <i val="0"/>
                <color auto="1"/>
              </font>
              <fill>
                <patternFill>
                  <bgColor rgb="FFFF0000"/>
                </patternFill>
              </fill>
            </x14:dxf>
          </x14:cfRule>
          <xm:sqref>G5</xm:sqref>
        </x14:conditionalFormatting>
        <x14:conditionalFormatting xmlns:xm="http://schemas.microsoft.com/office/excel/2006/main">
          <x14:cfRule type="expression" priority="2" id="{9FA14185-5A25-4E79-9A0D-7278B68A4271}">
            <xm:f>'Cenova nabidka Alternativni'!$L$33=0</xm:f>
            <x14:dxf>
              <font>
                <color theme="0"/>
              </font>
            </x14:dxf>
          </x14:cfRule>
          <x14:cfRule type="cellIs" priority="65" operator="greaterThan" id="{148B0063-FAE5-49C8-B468-E6A17595416B}">
            <xm:f>'NASTAVENI OBJEDNATELE'!$H$14</xm:f>
            <x14:dxf>
              <fill>
                <patternFill>
                  <bgColor rgb="FFFF0000"/>
                </patternFill>
              </fill>
            </x14:dxf>
          </x14:cfRule>
          <xm:sqref>H5</xm:sqref>
        </x14:conditionalFormatting>
        <x14:conditionalFormatting xmlns:xm="http://schemas.microsoft.com/office/excel/2006/main">
          <x14:cfRule type="expression" priority="78" id="{B9537631-4608-4AF5-8BD2-422DC2C06FCB}">
            <xm:f>OR('Cenova nabidka NAFTA'!#REF!&gt;'NASTAVENI OBJEDNATELE'!#REF!,'Cenova nabidka Alternativni'!$K$31&gt;'NASTAVENI OBJEDNATELE'!#REF!,#REF!&gt;'NASTAVENI OBJEDNATELE'!#REF!)</xm:f>
            <x14:dxf>
              <fill>
                <patternFill>
                  <bgColor rgb="FFFF0000"/>
                </patternFill>
              </fill>
            </x14:dxf>
          </x14:cfRule>
          <xm:sqref>I5:J5</xm:sqref>
        </x14:conditionalFormatting>
      </x14:conditionalFormatting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List7">
    <tabColor theme="0"/>
    <pageSetUpPr fitToPage="1"/>
  </sheetPr>
  <dimension ref="A1:P33"/>
  <sheetViews>
    <sheetView zoomScaleNormal="100" zoomScaleSheetLayoutView="100" workbookViewId="0"/>
  </sheetViews>
  <sheetFormatPr defaultColWidth="0" defaultRowHeight="0" customHeight="1" zeroHeight="1"/>
  <cols>
    <col min="1" max="1" width="4.7109375" style="8" customWidth="1"/>
    <col min="2" max="2" width="6.7109375" style="8" customWidth="1"/>
    <col min="3" max="3" width="27.5703125" style="8" bestFit="1" customWidth="1"/>
    <col min="4" max="4" width="6.7109375" style="8" customWidth="1"/>
    <col min="5" max="5" width="18.85546875" style="8" customWidth="1"/>
    <col min="6" max="8" width="10.7109375" style="39" customWidth="1"/>
    <col min="9" max="9" width="14.7109375" style="8" customWidth="1"/>
    <col min="10" max="10" width="4.5703125" style="8" customWidth="1"/>
    <col min="11" max="11" width="16.7109375" style="8" customWidth="1"/>
    <col min="12" max="12" width="4.7109375" style="8" customWidth="1"/>
    <col min="13" max="16" width="0" style="8" hidden="1" customWidth="1"/>
    <col min="17" max="16384" width="9.140625" style="8" hidden="1"/>
  </cols>
  <sheetData>
    <row r="1" spans="1:12" customFormat="1" ht="12.75">
      <c r="A1" s="9"/>
      <c r="B1" s="9"/>
      <c r="C1" s="9"/>
      <c r="D1" s="9"/>
      <c r="E1" s="9"/>
      <c r="F1" s="29"/>
      <c r="G1" s="29"/>
      <c r="H1" s="29"/>
      <c r="I1" s="9"/>
      <c r="J1" s="9"/>
      <c r="K1" s="9"/>
      <c r="L1" s="9"/>
    </row>
    <row r="2" spans="1:12" customFormat="1" ht="12.75">
      <c r="A2" s="9"/>
      <c r="B2" s="10" t="s">
        <v>216</v>
      </c>
      <c r="C2" s="9"/>
      <c r="D2" s="10"/>
      <c r="E2" s="9"/>
      <c r="F2" s="29"/>
      <c r="G2" s="29"/>
      <c r="H2" s="227">
        <v>1</v>
      </c>
      <c r="I2" s="219" t="s">
        <v>265</v>
      </c>
      <c r="J2" s="9"/>
      <c r="K2" s="9"/>
      <c r="L2" s="9"/>
    </row>
    <row r="3" spans="1:12" customFormat="1" ht="13.5" thickBot="1">
      <c r="A3" s="9"/>
      <c r="B3" s="9"/>
      <c r="C3" s="9"/>
      <c r="D3" s="9"/>
      <c r="E3" s="9"/>
      <c r="F3" s="29"/>
      <c r="G3" s="29"/>
      <c r="H3" s="29"/>
      <c r="I3" s="9"/>
      <c r="J3" s="9"/>
      <c r="K3" s="9"/>
      <c r="L3" s="9"/>
    </row>
    <row r="4" spans="1:12" s="7" customFormat="1" ht="38.25" customHeight="1">
      <c r="A4" s="11"/>
      <c r="B4" s="12" t="s">
        <v>32</v>
      </c>
      <c r="C4" s="13" t="s">
        <v>33</v>
      </c>
      <c r="D4" s="13" t="s">
        <v>35</v>
      </c>
      <c r="E4" s="13" t="s">
        <v>34</v>
      </c>
      <c r="F4" s="30" t="s">
        <v>213</v>
      </c>
      <c r="G4" s="30" t="s">
        <v>95</v>
      </c>
      <c r="H4" s="222" t="s">
        <v>96</v>
      </c>
      <c r="I4" s="294" t="s">
        <v>180</v>
      </c>
      <c r="J4" s="820" t="s">
        <v>186</v>
      </c>
      <c r="K4" s="821"/>
      <c r="L4" s="11"/>
    </row>
    <row r="5" spans="1:12" s="43" customFormat="1" ht="13.5" thickBot="1">
      <c r="A5" s="40"/>
      <c r="B5" s="41"/>
      <c r="C5" s="33"/>
      <c r="D5" s="33"/>
      <c r="E5" s="33"/>
      <c r="F5" s="32" t="s">
        <v>36</v>
      </c>
      <c r="G5" s="32" t="s">
        <v>36</v>
      </c>
      <c r="H5" s="32" t="s">
        <v>36</v>
      </c>
      <c r="I5" s="33" t="s">
        <v>31</v>
      </c>
      <c r="J5" s="822" t="s">
        <v>30</v>
      </c>
      <c r="K5" s="823"/>
      <c r="L5" s="40"/>
    </row>
    <row r="6" spans="1:12" customFormat="1" ht="13.5" thickTop="1">
      <c r="A6" s="9"/>
      <c r="B6" s="14">
        <v>11</v>
      </c>
      <c r="C6" s="15" t="s">
        <v>110</v>
      </c>
      <c r="D6" s="16" t="s">
        <v>19</v>
      </c>
      <c r="E6" s="17" t="s">
        <v>108</v>
      </c>
      <c r="F6" s="602">
        <f>'NABIDKA DOPRAVCE'!G11</f>
        <v>0</v>
      </c>
      <c r="G6" s="602">
        <f>'NABIDKA DOPRAVCE'!H11</f>
        <v>1</v>
      </c>
      <c r="H6" s="226">
        <f>'NABIDKA DOPRAVCE'!I11</f>
        <v>0</v>
      </c>
      <c r="I6" s="200">
        <f>'Cenova nabidka NAFTA'!I7+'Cenova nabidka Alternativni'!I7</f>
        <v>0</v>
      </c>
      <c r="J6" s="194"/>
      <c r="K6" s="201">
        <f>'Cenova nabidka NAFTA'!L33</f>
        <v>1921677</v>
      </c>
      <c r="L6" s="9"/>
    </row>
    <row r="7" spans="1:12" customFormat="1" ht="12.75">
      <c r="A7" s="9"/>
      <c r="B7" s="18"/>
      <c r="C7" s="19"/>
      <c r="D7" s="20" t="s">
        <v>20</v>
      </c>
      <c r="E7" s="21" t="s">
        <v>238</v>
      </c>
      <c r="F7" s="602">
        <f>'NABIDKA DOPRAVCE'!G12</f>
        <v>0</v>
      </c>
      <c r="G7" s="602">
        <f>'NABIDKA DOPRAVCE'!H12</f>
        <v>1</v>
      </c>
      <c r="H7" s="226">
        <f>'NABIDKA DOPRAVCE'!I12</f>
        <v>0</v>
      </c>
      <c r="I7" s="200">
        <f>'Cenova nabidka NAFTA'!I8+'Cenova nabidka Alternativni'!I8</f>
        <v>0</v>
      </c>
      <c r="J7" s="195"/>
      <c r="K7" s="202">
        <f>'Cenova nabidka Alternativni'!L33</f>
        <v>0</v>
      </c>
      <c r="L7" s="9"/>
    </row>
    <row r="8" spans="1:12" customFormat="1" ht="12.75">
      <c r="A8" s="9"/>
      <c r="B8" s="22"/>
      <c r="C8" s="17"/>
      <c r="D8" s="20" t="s">
        <v>21</v>
      </c>
      <c r="E8" s="21" t="s">
        <v>22</v>
      </c>
      <c r="F8" s="602">
        <f>'NABIDKA DOPRAVCE'!G13</f>
        <v>0</v>
      </c>
      <c r="G8" s="602">
        <f>'NABIDKA DOPRAVCE'!H13</f>
        <v>1</v>
      </c>
      <c r="H8" s="226">
        <f>'NABIDKA DOPRAVCE'!I13</f>
        <v>0</v>
      </c>
      <c r="I8" s="200">
        <f>('Cenova nabidka NAFTA'!I9*$K$6+'Cenova nabidka Alternativni'!I9*$K$7)/$K$16</f>
        <v>0</v>
      </c>
      <c r="J8" s="196" t="s">
        <v>42</v>
      </c>
      <c r="K8" s="203">
        <f t="shared" ref="K8:K15" si="0">$K$16</f>
        <v>1921677</v>
      </c>
      <c r="L8" s="9"/>
    </row>
    <row r="9" spans="1:12" customFormat="1" ht="12.75">
      <c r="A9" s="9"/>
      <c r="B9" s="23">
        <v>12</v>
      </c>
      <c r="C9" s="46" t="s">
        <v>5</v>
      </c>
      <c r="D9" s="48"/>
      <c r="E9" s="47"/>
      <c r="F9" s="602">
        <f>'NABIDKA DOPRAVCE'!G14</f>
        <v>0</v>
      </c>
      <c r="G9" s="602">
        <f>'NABIDKA DOPRAVCE'!H14</f>
        <v>0</v>
      </c>
      <c r="H9" s="602">
        <f>'NABIDKA DOPRAVCE'!I14</f>
        <v>1</v>
      </c>
      <c r="I9" s="200">
        <f>('Cenova nabidka NAFTA'!I10*$K$6+'Cenova nabidka Alternativni'!I10*$K$7)/$K$16</f>
        <v>0</v>
      </c>
      <c r="J9" s="196" t="s">
        <v>42</v>
      </c>
      <c r="K9" s="203">
        <f t="shared" si="0"/>
        <v>1921677</v>
      </c>
      <c r="L9" s="9"/>
    </row>
    <row r="10" spans="1:12" customFormat="1" ht="12.75">
      <c r="A10" s="9"/>
      <c r="B10" s="23">
        <v>13</v>
      </c>
      <c r="C10" s="46" t="s">
        <v>6</v>
      </c>
      <c r="D10" s="48"/>
      <c r="E10" s="47"/>
      <c r="F10" s="602">
        <f>'NABIDKA DOPRAVCE'!G15</f>
        <v>0</v>
      </c>
      <c r="G10" s="602">
        <f>'NABIDKA DOPRAVCE'!H15</f>
        <v>0</v>
      </c>
      <c r="H10" s="602">
        <f>'NABIDKA DOPRAVCE'!I15</f>
        <v>1</v>
      </c>
      <c r="I10" s="200">
        <f>('Cenova nabidka NAFTA'!I11*$K$6+'Cenova nabidka Alternativni'!I11*$K$7)/$K$16</f>
        <v>0</v>
      </c>
      <c r="J10" s="196" t="s">
        <v>42</v>
      </c>
      <c r="K10" s="203">
        <f t="shared" si="0"/>
        <v>1921677</v>
      </c>
      <c r="L10" s="9"/>
    </row>
    <row r="11" spans="1:12" customFormat="1" ht="12.75">
      <c r="A11" s="9"/>
      <c r="B11" s="24">
        <v>14</v>
      </c>
      <c r="C11" s="25" t="s">
        <v>7</v>
      </c>
      <c r="D11" s="20" t="s">
        <v>25</v>
      </c>
      <c r="E11" s="21" t="s">
        <v>23</v>
      </c>
      <c r="F11" s="226">
        <f>'NABIDKA DOPRAVCE'!G16</f>
        <v>0</v>
      </c>
      <c r="G11" s="226">
        <f>'NABIDKA DOPRAVCE'!H16</f>
        <v>1</v>
      </c>
      <c r="H11" s="602">
        <f>'NABIDKA DOPRAVCE'!I16</f>
        <v>0</v>
      </c>
      <c r="I11" s="200">
        <f>('Cenova nabidka NAFTA'!I12*$K$6+'Cenova nabidka Alternativni'!I12*$K$7)/$K$16</f>
        <v>0</v>
      </c>
      <c r="J11" s="196" t="s">
        <v>42</v>
      </c>
      <c r="K11" s="203">
        <f t="shared" si="0"/>
        <v>1921677</v>
      </c>
      <c r="L11" s="9"/>
    </row>
    <row r="12" spans="1:12" customFormat="1" ht="12.75">
      <c r="A12" s="9"/>
      <c r="B12" s="22"/>
      <c r="C12" s="17"/>
      <c r="D12" s="20" t="s">
        <v>26</v>
      </c>
      <c r="E12" s="21" t="s">
        <v>22</v>
      </c>
      <c r="F12" s="226">
        <f>'NABIDKA DOPRAVCE'!G17</f>
        <v>0</v>
      </c>
      <c r="G12" s="226">
        <f>'NABIDKA DOPRAVCE'!H17</f>
        <v>0</v>
      </c>
      <c r="H12" s="602">
        <f>'NABIDKA DOPRAVCE'!I17</f>
        <v>1</v>
      </c>
      <c r="I12" s="200">
        <f>('Cenova nabidka NAFTA'!I13*$K$6+'Cenova nabidka Alternativni'!I13*$K$7)/$K$16</f>
        <v>0</v>
      </c>
      <c r="J12" s="196" t="s">
        <v>42</v>
      </c>
      <c r="K12" s="203">
        <f t="shared" si="0"/>
        <v>1921677</v>
      </c>
      <c r="L12" s="9"/>
    </row>
    <row r="13" spans="1:12" customFormat="1" ht="12.75">
      <c r="A13" s="9"/>
      <c r="B13" s="23">
        <v>15</v>
      </c>
      <c r="C13" s="46" t="s">
        <v>39</v>
      </c>
      <c r="D13" s="48"/>
      <c r="E13" s="47"/>
      <c r="F13" s="226">
        <f>'NABIDKA DOPRAVCE'!G18</f>
        <v>0</v>
      </c>
      <c r="G13" s="226">
        <f>'NABIDKA DOPRAVCE'!H18</f>
        <v>1</v>
      </c>
      <c r="H13" s="602">
        <f>'NABIDKA DOPRAVCE'!I18</f>
        <v>0</v>
      </c>
      <c r="I13" s="200">
        <f>('Cenova nabidka NAFTA'!I14*$K$6+'Cenova nabidka Alternativni'!I14*$K$7)/$K$16</f>
        <v>0</v>
      </c>
      <c r="J13" s="196" t="s">
        <v>42</v>
      </c>
      <c r="K13" s="203">
        <f t="shared" si="0"/>
        <v>1921677</v>
      </c>
      <c r="L13" s="9"/>
    </row>
    <row r="14" spans="1:12" customFormat="1" ht="12.75">
      <c r="A14" s="9"/>
      <c r="B14" s="24">
        <v>16</v>
      </c>
      <c r="C14" s="25" t="s">
        <v>8</v>
      </c>
      <c r="D14" s="20" t="s">
        <v>27</v>
      </c>
      <c r="E14" s="21" t="s">
        <v>24</v>
      </c>
      <c r="F14" s="602">
        <f>'NABIDKA DOPRAVCE'!G19</f>
        <v>0</v>
      </c>
      <c r="G14" s="602">
        <f>'NABIDKA DOPRAVCE'!H19</f>
        <v>1</v>
      </c>
      <c r="H14" s="226">
        <f>'NABIDKA DOPRAVCE'!I19</f>
        <v>0</v>
      </c>
      <c r="I14" s="200">
        <f>('Cenova nabidka NAFTA'!I15*$K$6+'Cenova nabidka Alternativni'!I15*$K$7)/$K$16</f>
        <v>0</v>
      </c>
      <c r="J14" s="196" t="s">
        <v>42</v>
      </c>
      <c r="K14" s="203">
        <f t="shared" si="0"/>
        <v>1921677</v>
      </c>
      <c r="L14" s="9"/>
    </row>
    <row r="15" spans="1:12" customFormat="1" ht="12.75">
      <c r="A15" s="9"/>
      <c r="B15" s="22"/>
      <c r="C15" s="17"/>
      <c r="D15" s="20" t="s">
        <v>28</v>
      </c>
      <c r="E15" s="21" t="s">
        <v>22</v>
      </c>
      <c r="F15" s="602">
        <f>'NABIDKA DOPRAVCE'!G20</f>
        <v>0</v>
      </c>
      <c r="G15" s="602">
        <f>'NABIDKA DOPRAVCE'!H20</f>
        <v>0</v>
      </c>
      <c r="H15" s="602">
        <f>'NABIDKA DOPRAVCE'!I20</f>
        <v>1</v>
      </c>
      <c r="I15" s="200">
        <f>('Cenova nabidka NAFTA'!I16*$K$6+'Cenova nabidka Alternativni'!I16*$K$7)/$K$16</f>
        <v>0</v>
      </c>
      <c r="J15" s="196" t="s">
        <v>42</v>
      </c>
      <c r="K15" s="203">
        <f t="shared" si="0"/>
        <v>1921677</v>
      </c>
      <c r="L15" s="9"/>
    </row>
    <row r="16" spans="1:12" customFormat="1" ht="12.75">
      <c r="A16" s="9"/>
      <c r="B16" s="24">
        <v>17</v>
      </c>
      <c r="C16" s="25" t="s">
        <v>9</v>
      </c>
      <c r="D16" s="20" t="s">
        <v>37</v>
      </c>
      <c r="E16" s="21" t="s">
        <v>24</v>
      </c>
      <c r="F16" s="602">
        <f>'NABIDKA DOPRAVCE'!G21</f>
        <v>0</v>
      </c>
      <c r="G16" s="602">
        <f>'NABIDKA DOPRAVCE'!H21</f>
        <v>1</v>
      </c>
      <c r="H16" s="226">
        <f>'NABIDKA DOPRAVCE'!I21</f>
        <v>0</v>
      </c>
      <c r="I16" s="200">
        <f>('Cenova nabidka NAFTA'!I17*$K$6+'Cenova nabidka Alternativni'!I17*$K$7)/$K$16</f>
        <v>0</v>
      </c>
      <c r="J16" s="196" t="s">
        <v>42</v>
      </c>
      <c r="K16" s="204">
        <f>K6+K7</f>
        <v>1921677</v>
      </c>
      <c r="L16" s="9"/>
    </row>
    <row r="17" spans="1:12" customFormat="1" ht="12.75">
      <c r="A17" s="9"/>
      <c r="B17" s="22"/>
      <c r="C17" s="17"/>
      <c r="D17" s="20" t="s">
        <v>38</v>
      </c>
      <c r="E17" s="21" t="s">
        <v>22</v>
      </c>
      <c r="F17" s="602">
        <f>'NABIDKA DOPRAVCE'!G22</f>
        <v>0</v>
      </c>
      <c r="G17" s="602">
        <f>'NABIDKA DOPRAVCE'!H22</f>
        <v>0</v>
      </c>
      <c r="H17" s="602">
        <f>'NABIDKA DOPRAVCE'!I22</f>
        <v>1</v>
      </c>
      <c r="I17" s="200">
        <f>('Cenova nabidka NAFTA'!I18*$K$6+'Cenova nabidka Alternativni'!I18*$K$7)/$K$16</f>
        <v>0</v>
      </c>
      <c r="J17" s="196" t="s">
        <v>42</v>
      </c>
      <c r="K17" s="203">
        <f t="shared" ref="K17:K25" si="1">$K$16</f>
        <v>1921677</v>
      </c>
      <c r="L17" s="9"/>
    </row>
    <row r="18" spans="1:12" customFormat="1" ht="12.75">
      <c r="A18" s="9"/>
      <c r="B18" s="23">
        <v>18</v>
      </c>
      <c r="C18" s="46" t="s">
        <v>10</v>
      </c>
      <c r="D18" s="48"/>
      <c r="E18" s="47"/>
      <c r="F18" s="602">
        <f>'NABIDKA DOPRAVCE'!G23</f>
        <v>0</v>
      </c>
      <c r="G18" s="602">
        <f>'NABIDKA DOPRAVCE'!H23</f>
        <v>0</v>
      </c>
      <c r="H18" s="602">
        <f>'NABIDKA DOPRAVCE'!I23</f>
        <v>1</v>
      </c>
      <c r="I18" s="200">
        <f>('Cenova nabidka NAFTA'!I19*$K$6+'Cenova nabidka Alternativni'!I19*$K$7)/$K$16</f>
        <v>0</v>
      </c>
      <c r="J18" s="196" t="s">
        <v>42</v>
      </c>
      <c r="K18" s="203">
        <f t="shared" si="1"/>
        <v>1921677</v>
      </c>
      <c r="L18" s="9"/>
    </row>
    <row r="19" spans="1:12" customFormat="1" ht="12.75">
      <c r="A19" s="9"/>
      <c r="B19" s="23">
        <v>19</v>
      </c>
      <c r="C19" s="46" t="s">
        <v>11</v>
      </c>
      <c r="D19" s="48"/>
      <c r="E19" s="47"/>
      <c r="F19" s="602">
        <f>'NABIDKA DOPRAVCE'!G24</f>
        <v>0</v>
      </c>
      <c r="G19" s="602">
        <f>'NABIDKA DOPRAVCE'!H24</f>
        <v>0</v>
      </c>
      <c r="H19" s="602">
        <f>'NABIDKA DOPRAVCE'!I24</f>
        <v>0</v>
      </c>
      <c r="I19" s="200">
        <f>('Cenova nabidka NAFTA'!I20*$K$6+'Cenova nabidka Alternativni'!I20*$K$7)/$K$16</f>
        <v>0</v>
      </c>
      <c r="J19" s="196" t="s">
        <v>42</v>
      </c>
      <c r="K19" s="203">
        <f t="shared" si="1"/>
        <v>1921677</v>
      </c>
      <c r="L19" s="9"/>
    </row>
    <row r="20" spans="1:12" customFormat="1" ht="12.75">
      <c r="A20" s="9"/>
      <c r="B20" s="23">
        <v>20</v>
      </c>
      <c r="C20" s="46" t="s">
        <v>12</v>
      </c>
      <c r="D20" s="48"/>
      <c r="E20" s="47"/>
      <c r="F20" s="602">
        <f>'NABIDKA DOPRAVCE'!G25</f>
        <v>0</v>
      </c>
      <c r="G20" s="602">
        <f>'NABIDKA DOPRAVCE'!H25</f>
        <v>0</v>
      </c>
      <c r="H20" s="602">
        <f>'NABIDKA DOPRAVCE'!I25</f>
        <v>0</v>
      </c>
      <c r="I20" s="200">
        <f>('Cenova nabidka NAFTA'!I21*$K$6+'Cenova nabidka Alternativni'!I21*$K$7)/$K$16</f>
        <v>0</v>
      </c>
      <c r="J20" s="196" t="s">
        <v>42</v>
      </c>
      <c r="K20" s="203">
        <f t="shared" si="1"/>
        <v>1921677</v>
      </c>
      <c r="L20" s="9"/>
    </row>
    <row r="21" spans="1:12" customFormat="1" ht="12.75">
      <c r="A21" s="9"/>
      <c r="B21" s="23">
        <v>21</v>
      </c>
      <c r="C21" s="46" t="s">
        <v>13</v>
      </c>
      <c r="D21" s="48"/>
      <c r="E21" s="47"/>
      <c r="F21" s="602">
        <f>'NABIDKA DOPRAVCE'!G26</f>
        <v>0</v>
      </c>
      <c r="G21" s="602">
        <f>'NABIDKA DOPRAVCE'!H26</f>
        <v>0</v>
      </c>
      <c r="H21" s="602">
        <f>'NABIDKA DOPRAVCE'!I26</f>
        <v>0</v>
      </c>
      <c r="I21" s="200">
        <f>('Cenova nabidka NAFTA'!I22*$K$6+'Cenova nabidka Alternativni'!I22*$K$7)/$K$16</f>
        <v>0</v>
      </c>
      <c r="J21" s="196" t="s">
        <v>42</v>
      </c>
      <c r="K21" s="203">
        <f t="shared" si="1"/>
        <v>1921677</v>
      </c>
      <c r="L21" s="9"/>
    </row>
    <row r="22" spans="1:12" customFormat="1" ht="12.75">
      <c r="A22" s="9"/>
      <c r="B22" s="23">
        <v>22</v>
      </c>
      <c r="C22" s="46" t="s">
        <v>14</v>
      </c>
      <c r="D22" s="48"/>
      <c r="E22" s="47"/>
      <c r="F22" s="602">
        <f>'NABIDKA DOPRAVCE'!G27</f>
        <v>0</v>
      </c>
      <c r="G22" s="602">
        <f>'NABIDKA DOPRAVCE'!H27</f>
        <v>0</v>
      </c>
      <c r="H22" s="602">
        <f>'NABIDKA DOPRAVCE'!I27</f>
        <v>1</v>
      </c>
      <c r="I22" s="200">
        <f>('Cenova nabidka NAFTA'!I23*$K$6+'Cenova nabidka Alternativni'!I23*$K$7)/$K$16</f>
        <v>0</v>
      </c>
      <c r="J22" s="196" t="s">
        <v>42</v>
      </c>
      <c r="K22" s="203">
        <f t="shared" si="1"/>
        <v>1921677</v>
      </c>
      <c r="L22" s="9"/>
    </row>
    <row r="23" spans="1:12" customFormat="1" ht="12.75">
      <c r="A23" s="9"/>
      <c r="B23" s="23">
        <v>23</v>
      </c>
      <c r="C23" s="46" t="s">
        <v>15</v>
      </c>
      <c r="D23" s="48"/>
      <c r="E23" s="47"/>
      <c r="F23" s="602">
        <f>'NABIDKA DOPRAVCE'!G28</f>
        <v>0</v>
      </c>
      <c r="G23" s="602">
        <f>'NABIDKA DOPRAVCE'!H28</f>
        <v>0</v>
      </c>
      <c r="H23" s="602">
        <f>'NABIDKA DOPRAVCE'!I28</f>
        <v>1</v>
      </c>
      <c r="I23" s="200">
        <f>('Cenova nabidka NAFTA'!I24*$K$6+'Cenova nabidka Alternativni'!I24*$K$7)/$K$16</f>
        <v>0</v>
      </c>
      <c r="J23" s="196" t="s">
        <v>42</v>
      </c>
      <c r="K23" s="203">
        <f t="shared" si="1"/>
        <v>1921677</v>
      </c>
      <c r="L23" s="9"/>
    </row>
    <row r="24" spans="1:12" customFormat="1" ht="12.75">
      <c r="A24" s="9"/>
      <c r="B24" s="23">
        <v>24</v>
      </c>
      <c r="C24" s="46" t="s">
        <v>16</v>
      </c>
      <c r="D24" s="48"/>
      <c r="E24" s="47"/>
      <c r="F24" s="602">
        <f>'NABIDKA DOPRAVCE'!G29</f>
        <v>0</v>
      </c>
      <c r="G24" s="602">
        <f>'NABIDKA DOPRAVCE'!H29</f>
        <v>0</v>
      </c>
      <c r="H24" s="602">
        <f>'NABIDKA DOPRAVCE'!I29</f>
        <v>1</v>
      </c>
      <c r="I24" s="200">
        <f>('Cenova nabidka NAFTA'!I25*$K$6+'Cenova nabidka Alternativni'!I25*$K$7)/$K$16</f>
        <v>0</v>
      </c>
      <c r="J24" s="196" t="s">
        <v>42</v>
      </c>
      <c r="K24" s="203">
        <f t="shared" si="1"/>
        <v>1921677</v>
      </c>
      <c r="L24" s="9"/>
    </row>
    <row r="25" spans="1:12" customFormat="1" ht="12.75">
      <c r="A25" s="9"/>
      <c r="B25" s="23">
        <v>25</v>
      </c>
      <c r="C25" s="46" t="s">
        <v>17</v>
      </c>
      <c r="D25" s="48"/>
      <c r="E25" s="47"/>
      <c r="F25" s="602">
        <f>'NABIDKA DOPRAVCE'!G30</f>
        <v>0</v>
      </c>
      <c r="G25" s="602">
        <f>'NABIDKA DOPRAVCE'!H30</f>
        <v>0</v>
      </c>
      <c r="H25" s="602">
        <f>'NABIDKA DOPRAVCE'!I30</f>
        <v>1</v>
      </c>
      <c r="I25" s="200">
        <f>('Cenova nabidka NAFTA'!I26*$K$6+'Cenova nabidka Alternativni'!I26*$K$7)/$K$16</f>
        <v>0</v>
      </c>
      <c r="J25" s="197" t="s">
        <v>42</v>
      </c>
      <c r="K25" s="203">
        <f t="shared" si="1"/>
        <v>1921677</v>
      </c>
      <c r="L25" s="9"/>
    </row>
    <row r="26" spans="1:12" customFormat="1" ht="13.5" thickBot="1">
      <c r="A26" s="9"/>
      <c r="B26" s="26">
        <v>26</v>
      </c>
      <c r="C26" s="80" t="s">
        <v>18</v>
      </c>
      <c r="D26" s="85"/>
      <c r="E26" s="81"/>
      <c r="F26" s="320">
        <f>IF($I$26=0,0,SUMPRODUCT(F6:F25,$I$6:$I$25,$K$6:$K$25)/($I$26*$K$26))</f>
        <v>0</v>
      </c>
      <c r="G26" s="320">
        <f>IF($I$26=0,0,SUMPRODUCT(G6:G25,$I$6:$I$25,$K$6:$K$25)/($I$26*$K$26))</f>
        <v>0</v>
      </c>
      <c r="H26" s="320">
        <f>IF($I$26=0,0,SUMPRODUCT(H6:H25,$I$6:$I$25,$K$6:$K$25)/($I$26*$K$26))</f>
        <v>0</v>
      </c>
      <c r="I26" s="305">
        <f>SUM(I8:I25)+(K6*I6+K7*I7)/K16</f>
        <v>0</v>
      </c>
      <c r="J26" s="198"/>
      <c r="K26" s="205">
        <f>K16</f>
        <v>1921677</v>
      </c>
      <c r="L26" s="9"/>
    </row>
    <row r="27" spans="1:12" customFormat="1" ht="12.75">
      <c r="A27" s="9"/>
      <c r="B27" s="82">
        <v>97</v>
      </c>
      <c r="C27" s="83" t="s">
        <v>77</v>
      </c>
      <c r="D27" s="79"/>
      <c r="E27" s="84"/>
      <c r="F27" s="226">
        <f>'NABIDKA DOPRAVCE'!G32</f>
        <v>0</v>
      </c>
      <c r="G27" s="226">
        <f>'NABIDKA DOPRAVCE'!H32</f>
        <v>1</v>
      </c>
      <c r="H27" s="602">
        <f>'NABIDKA DOPRAVCE'!I32</f>
        <v>0</v>
      </c>
      <c r="I27" s="200">
        <f>('Cenova nabidka NAFTA'!I28*$K$6+'Cenova nabidka Alternativni'!I28*$K$7)/$K$16</f>
        <v>0</v>
      </c>
      <c r="J27" s="196" t="s">
        <v>42</v>
      </c>
      <c r="K27" s="203">
        <f>$K$16</f>
        <v>1921677</v>
      </c>
      <c r="L27" s="9"/>
    </row>
    <row r="28" spans="1:12" customFormat="1" ht="12.75">
      <c r="A28" s="9"/>
      <c r="B28" s="44">
        <v>98</v>
      </c>
      <c r="C28" s="46" t="s">
        <v>41</v>
      </c>
      <c r="D28" s="27"/>
      <c r="E28" s="47"/>
      <c r="F28" s="602">
        <f>'NABIDKA DOPRAVCE'!G33</f>
        <v>0</v>
      </c>
      <c r="G28" s="602">
        <f>'NABIDKA DOPRAVCE'!H33</f>
        <v>0</v>
      </c>
      <c r="H28" s="602">
        <f>'NABIDKA DOPRAVCE'!I33</f>
        <v>1</v>
      </c>
      <c r="I28" s="183">
        <f>('Cenova nabidka NAFTA'!I29*$K$6+'Cenova nabidka Alternativni'!I29*$K$7)/$K$16</f>
        <v>0</v>
      </c>
      <c r="J28" s="196" t="s">
        <v>42</v>
      </c>
      <c r="K28" s="204">
        <f>$K$16</f>
        <v>1921677</v>
      </c>
      <c r="L28" s="9"/>
    </row>
    <row r="29" spans="1:12" customFormat="1" ht="12.75" hidden="1">
      <c r="A29" s="9"/>
      <c r="B29" s="496">
        <v>99</v>
      </c>
      <c r="C29" s="497" t="s">
        <v>207</v>
      </c>
      <c r="D29" s="498"/>
      <c r="E29" s="499"/>
      <c r="F29" s="500">
        <f>ROUND('NABIDKA DOPRAVCE'!G34,2)</f>
        <v>0</v>
      </c>
      <c r="G29" s="500">
        <f>ROUND('NABIDKA DOPRAVCE'!H34,2)</f>
        <v>0</v>
      </c>
      <c r="H29" s="500">
        <f t="shared" ref="H29" si="2">100%-F29-G29</f>
        <v>1</v>
      </c>
      <c r="I29" s="501">
        <f>('Cenova nabidka NAFTA'!I30*$K$6+'Cenova nabidka Alternativni'!I30*$K$7)/$K$16</f>
        <v>0</v>
      </c>
      <c r="J29" s="196" t="s">
        <v>42</v>
      </c>
      <c r="K29" s="203">
        <f>$K$16</f>
        <v>1921677</v>
      </c>
      <c r="L29" s="9"/>
    </row>
    <row r="30" spans="1:12" customFormat="1" ht="13.5" thickBot="1">
      <c r="A30" s="9"/>
      <c r="B30" s="45"/>
      <c r="C30" s="80" t="s">
        <v>43</v>
      </c>
      <c r="D30" s="28"/>
      <c r="E30" s="81"/>
      <c r="F30" s="320">
        <f>IF(OR($I$30=0,$I$26=0),0,(F26*$I$26+SUMPRODUCT(F27:F29,$I$27:$I$29))/$I$30)</f>
        <v>0</v>
      </c>
      <c r="G30" s="320">
        <f t="shared" ref="G30:H30" si="3">IF(OR($I$30=0,$I$26=0),0,(G26*$I$26+SUMPRODUCT(G27:G29,$I$27:$I$29))/$I$30)</f>
        <v>0</v>
      </c>
      <c r="H30" s="320">
        <f t="shared" si="3"/>
        <v>0</v>
      </c>
      <c r="I30" s="305">
        <f>SUM(I26:I29)</f>
        <v>0</v>
      </c>
      <c r="J30" s="199" t="s">
        <v>42</v>
      </c>
      <c r="K30" s="206">
        <f>$K$16</f>
        <v>1921677</v>
      </c>
      <c r="L30" s="9"/>
    </row>
    <row r="31" spans="1:12" customFormat="1" ht="12.75">
      <c r="A31" s="9"/>
      <c r="B31" s="9"/>
      <c r="C31" s="9"/>
      <c r="D31" s="9"/>
      <c r="E31" s="9"/>
      <c r="F31" s="29"/>
      <c r="G31" s="29"/>
      <c r="H31" s="29"/>
      <c r="I31" s="9"/>
      <c r="J31" s="9"/>
      <c r="K31" s="9"/>
      <c r="L31" s="9"/>
    </row>
    <row r="32" spans="1:12" ht="12.75" hidden="1"/>
    <row r="33" ht="12.75" hidden="1"/>
  </sheetData>
  <sheetProtection algorithmName="SHA-512" hashValue="JIuafUAyn5hKxPXDJiIc2x9qPPwwilkpy9xZtpo2FGOzj4VeKNY7UZpq8UD7cfXG9jDHTKGJ/OJTHDWlXbefCw==" saltValue="QkCpRooZ4nf2Esl8Zv8cag==" spinCount="100000" sheet="1" formatRows="0"/>
  <mergeCells count="2">
    <mergeCell ref="J4:K4"/>
    <mergeCell ref="J5:K5"/>
  </mergeCells>
  <pageMargins left="0.70866141732283472" right="0.70866141732283472" top="0.78740157480314965" bottom="0.78740157480314965" header="0.31496062992125984" footer="0.31496062992125984"/>
  <pageSetup paperSize="9" orientation="landscape" r:id="rId1"/>
  <headerFooter>
    <oddHeader>&amp;F</oddHeader>
    <oddFooter>&amp;A</oddFooter>
  </headerFooter>
  <extLst>
    <ext xmlns:x14="http://schemas.microsoft.com/office/spreadsheetml/2009/9/main" uri="{78C0D931-6437-407d-A8EE-F0AAD7539E65}">
      <x14:conditionalFormattings>
        <x14:conditionalFormatting xmlns:xm="http://schemas.microsoft.com/office/excel/2006/main">
          <x14:cfRule type="expression" priority="64" id="{2F5E33B3-22EB-4ADC-ACFC-38A0215054F6}">
            <xm:f>#REF!&gt;'NASTAVENI OBJEDNATELE'!#REF!</xm:f>
            <x14:dxf>
              <fill>
                <patternFill>
                  <bgColor rgb="FFFF0000"/>
                </patternFill>
              </fill>
            </x14:dxf>
          </x14:cfRule>
          <xm:sqref>I27:I29 I6:I25</xm:sqref>
        </x14:conditionalFormatting>
      </x14:conditionalFormatting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List9">
    <tabColor theme="4"/>
  </sheetPr>
  <dimension ref="A1:Z38"/>
  <sheetViews>
    <sheetView zoomScaleNormal="100" zoomScaleSheetLayoutView="70" workbookViewId="0"/>
  </sheetViews>
  <sheetFormatPr defaultColWidth="0" defaultRowHeight="12.75" zeroHeight="1"/>
  <cols>
    <col min="1" max="1" width="4.7109375" style="8" customWidth="1"/>
    <col min="2" max="2" width="6.7109375" style="8" customWidth="1"/>
    <col min="3" max="3" width="27.5703125" style="8" bestFit="1" customWidth="1"/>
    <col min="4" max="4" width="6.7109375" style="8" customWidth="1"/>
    <col min="5" max="5" width="18.85546875" style="8" customWidth="1"/>
    <col min="6" max="8" width="10.7109375" style="39" customWidth="1"/>
    <col min="9" max="9" width="14.7109375" style="8" customWidth="1"/>
    <col min="10" max="11" width="4.7109375" style="132" customWidth="1"/>
    <col min="12" max="12" width="16.7109375" style="8" customWidth="1"/>
    <col min="13" max="13" width="4.5703125" style="8" customWidth="1"/>
    <col min="14" max="23" width="16.7109375" style="8" customWidth="1"/>
    <col min="24" max="25" width="4.7109375" style="8" customWidth="1"/>
    <col min="26" max="26" width="0" style="8" hidden="1" customWidth="1"/>
    <col min="27" max="16384" width="9.140625" style="8" hidden="1"/>
  </cols>
  <sheetData>
    <row r="1" spans="1:25" customFormat="1">
      <c r="A1" s="9"/>
      <c r="B1" s="9"/>
      <c r="C1" s="9"/>
      <c r="D1" s="9"/>
      <c r="E1" s="9"/>
      <c r="F1" s="29"/>
      <c r="G1" s="29"/>
      <c r="H1" s="29"/>
      <c r="I1" s="9"/>
      <c r="J1" s="53"/>
      <c r="K1" s="53"/>
      <c r="L1" s="9"/>
      <c r="M1" s="9"/>
      <c r="N1" s="9"/>
      <c r="O1" s="9"/>
      <c r="P1" s="9"/>
      <c r="Q1" s="9"/>
      <c r="R1" s="9"/>
      <c r="S1" s="9"/>
      <c r="T1" s="9"/>
      <c r="U1" s="9"/>
      <c r="V1" s="9"/>
      <c r="W1" s="9"/>
      <c r="X1" s="9"/>
      <c r="Y1" s="9"/>
    </row>
    <row r="2" spans="1:25" customFormat="1">
      <c r="A2" s="9"/>
      <c r="B2" s="10" t="s">
        <v>97</v>
      </c>
      <c r="C2" s="9"/>
      <c r="D2" s="10" t="s">
        <v>98</v>
      </c>
      <c r="E2" s="9"/>
      <c r="F2" s="29"/>
      <c r="G2" s="29"/>
      <c r="H2" s="29"/>
      <c r="I2" s="9"/>
      <c r="J2" s="53"/>
      <c r="K2" s="137"/>
      <c r="L2" s="138"/>
      <c r="M2" s="138"/>
      <c r="N2" s="138"/>
      <c r="O2" s="138"/>
      <c r="P2" s="138"/>
      <c r="Q2" s="138"/>
      <c r="R2" s="138"/>
      <c r="S2" s="138"/>
      <c r="T2" s="138"/>
      <c r="U2" s="138"/>
      <c r="V2" s="138"/>
      <c r="W2" s="138"/>
      <c r="X2" s="138"/>
      <c r="Y2" s="9"/>
    </row>
    <row r="3" spans="1:25" customFormat="1">
      <c r="A3" s="9"/>
      <c r="B3" s="9"/>
      <c r="C3" s="9"/>
      <c r="D3" s="9"/>
      <c r="E3" s="9"/>
      <c r="F3" s="29"/>
      <c r="G3" s="29"/>
      <c r="H3" s="29"/>
      <c r="I3" s="9"/>
      <c r="J3" s="53"/>
      <c r="K3" s="137"/>
      <c r="L3" s="139" t="s">
        <v>113</v>
      </c>
      <c r="M3" s="138"/>
      <c r="N3" s="138"/>
      <c r="O3" s="138"/>
      <c r="P3" s="138"/>
      <c r="Q3" s="138"/>
      <c r="R3" s="138"/>
      <c r="S3" s="138"/>
      <c r="T3" s="138"/>
      <c r="U3" s="138"/>
      <c r="V3" s="138"/>
      <c r="W3" s="138"/>
      <c r="X3" s="138"/>
      <c r="Y3" s="9"/>
    </row>
    <row r="4" spans="1:25" customFormat="1" ht="13.5" thickBot="1">
      <c r="A4" s="9"/>
      <c r="B4" s="9"/>
      <c r="C4" s="9"/>
      <c r="D4" s="9"/>
      <c r="E4" s="9"/>
      <c r="F4" s="29"/>
      <c r="G4" s="29"/>
      <c r="H4" s="29"/>
      <c r="I4" s="9"/>
      <c r="J4" s="53"/>
      <c r="K4" s="137"/>
      <c r="L4" s="138"/>
      <c r="M4" s="138"/>
      <c r="N4" s="138"/>
      <c r="O4" s="138"/>
      <c r="P4" s="138"/>
      <c r="Q4" s="138"/>
      <c r="R4" s="138"/>
      <c r="S4" s="138"/>
      <c r="T4" s="138"/>
      <c r="U4" s="138"/>
      <c r="V4" s="138"/>
      <c r="W4" s="138"/>
      <c r="X4" s="138"/>
      <c r="Y4" s="9"/>
    </row>
    <row r="5" spans="1:25" s="7" customFormat="1" ht="38.25">
      <c r="A5" s="11"/>
      <c r="B5" s="12" t="s">
        <v>32</v>
      </c>
      <c r="C5" s="13" t="s">
        <v>33</v>
      </c>
      <c r="D5" s="13" t="s">
        <v>35</v>
      </c>
      <c r="E5" s="13" t="s">
        <v>34</v>
      </c>
      <c r="F5" s="31" t="s">
        <v>213</v>
      </c>
      <c r="G5" s="31" t="s">
        <v>95</v>
      </c>
      <c r="H5" s="31" t="s">
        <v>96</v>
      </c>
      <c r="I5" s="133" t="s">
        <v>180</v>
      </c>
      <c r="J5" s="134"/>
      <c r="K5" s="140"/>
      <c r="L5" s="141" t="s">
        <v>114</v>
      </c>
      <c r="M5" s="138"/>
      <c r="N5" s="142" t="str">
        <f>"Dopravní rok "&amp;'Technicke hodnoceni'!D19</f>
        <v>Dopravní rok 1</v>
      </c>
      <c r="O5" s="143" t="str">
        <f>"Dopravní rok "&amp;'Technicke hodnoceni'!E19</f>
        <v>Dopravní rok 2</v>
      </c>
      <c r="P5" s="143" t="str">
        <f>"Dopravní rok "&amp;'Technicke hodnoceni'!F19</f>
        <v>Dopravní rok 3</v>
      </c>
      <c r="Q5" s="143" t="str">
        <f>"Dopravní rok "&amp;'Technicke hodnoceni'!G19</f>
        <v>Dopravní rok 4</v>
      </c>
      <c r="R5" s="143" t="str">
        <f>"Dopravní rok "&amp;'Technicke hodnoceni'!H19</f>
        <v>Dopravní rok 5</v>
      </c>
      <c r="S5" s="143" t="str">
        <f>"Dopravní rok "&amp;'Technicke hodnoceni'!I19</f>
        <v>Dopravní rok 6</v>
      </c>
      <c r="T5" s="143" t="str">
        <f>"Dopravní rok "&amp;'Technicke hodnoceni'!J19</f>
        <v>Dopravní rok 7</v>
      </c>
      <c r="U5" s="143" t="str">
        <f>"Dopravní rok "&amp;'Technicke hodnoceni'!K19</f>
        <v>Dopravní rok 8</v>
      </c>
      <c r="V5" s="143" t="str">
        <f>"Dopravní rok "&amp;'Technicke hodnoceni'!L19</f>
        <v>Dopravní rok 9</v>
      </c>
      <c r="W5" s="144" t="str">
        <f>"Dopravní rok "&amp;'Technicke hodnoceni'!M19</f>
        <v>Dopravní rok 10</v>
      </c>
      <c r="X5" s="145"/>
      <c r="Y5" s="11"/>
    </row>
    <row r="6" spans="1:25" s="43" customFormat="1" ht="13.5" thickBot="1">
      <c r="A6" s="40"/>
      <c r="B6" s="41"/>
      <c r="C6" s="33"/>
      <c r="D6" s="33"/>
      <c r="E6" s="33"/>
      <c r="F6" s="33" t="s">
        <v>36</v>
      </c>
      <c r="G6" s="33" t="s">
        <v>36</v>
      </c>
      <c r="H6" s="33" t="s">
        <v>36</v>
      </c>
      <c r="I6" s="42" t="s">
        <v>31</v>
      </c>
      <c r="J6" s="129"/>
      <c r="K6" s="146"/>
      <c r="L6" s="147" t="s">
        <v>29</v>
      </c>
      <c r="M6" s="138"/>
      <c r="N6" s="148" t="s">
        <v>29</v>
      </c>
      <c r="O6" s="149" t="s">
        <v>29</v>
      </c>
      <c r="P6" s="149" t="s">
        <v>29</v>
      </c>
      <c r="Q6" s="149" t="s">
        <v>29</v>
      </c>
      <c r="R6" s="149" t="s">
        <v>29</v>
      </c>
      <c r="S6" s="149" t="s">
        <v>29</v>
      </c>
      <c r="T6" s="149" t="s">
        <v>29</v>
      </c>
      <c r="U6" s="149" t="s">
        <v>29</v>
      </c>
      <c r="V6" s="149" t="s">
        <v>29</v>
      </c>
      <c r="W6" s="150" t="s">
        <v>29</v>
      </c>
      <c r="X6" s="151"/>
      <c r="Y6" s="40"/>
    </row>
    <row r="7" spans="1:25" customFormat="1" ht="13.5" thickTop="1">
      <c r="A7" s="9"/>
      <c r="B7" s="14">
        <v>11</v>
      </c>
      <c r="C7" s="15" t="s">
        <v>110</v>
      </c>
      <c r="D7" s="16" t="s">
        <v>19</v>
      </c>
      <c r="E7" s="17" t="s">
        <v>108</v>
      </c>
      <c r="F7" s="34">
        <f>'Cenova nabidka CELKOVA'!F6</f>
        <v>0</v>
      </c>
      <c r="G7" s="34">
        <f>'Cenova nabidka CELKOVA'!G6</f>
        <v>1</v>
      </c>
      <c r="H7" s="34">
        <f>100%-F7-G7</f>
        <v>0</v>
      </c>
      <c r="I7" s="230">
        <f>ROUND('NABIDKA DOPRAVCE'!J11,3)</f>
        <v>0</v>
      </c>
      <c r="J7" s="130"/>
      <c r="K7" s="152"/>
      <c r="L7" s="153">
        <f>$I7*L$33</f>
        <v>0</v>
      </c>
      <c r="M7" s="138"/>
      <c r="N7" s="154">
        <f t="shared" ref="N7:W7" si="0">$I7*N$33</f>
        <v>0</v>
      </c>
      <c r="O7" s="155">
        <f t="shared" si="0"/>
        <v>0</v>
      </c>
      <c r="P7" s="155">
        <f t="shared" si="0"/>
        <v>0</v>
      </c>
      <c r="Q7" s="155">
        <f t="shared" si="0"/>
        <v>0</v>
      </c>
      <c r="R7" s="155">
        <f t="shared" si="0"/>
        <v>0</v>
      </c>
      <c r="S7" s="155">
        <f t="shared" si="0"/>
        <v>0</v>
      </c>
      <c r="T7" s="155">
        <f t="shared" si="0"/>
        <v>0</v>
      </c>
      <c r="U7" s="155">
        <f t="shared" si="0"/>
        <v>0</v>
      </c>
      <c r="V7" s="155">
        <f t="shared" si="0"/>
        <v>0</v>
      </c>
      <c r="W7" s="156">
        <f t="shared" si="0"/>
        <v>0</v>
      </c>
      <c r="X7" s="138"/>
      <c r="Y7" s="9"/>
    </row>
    <row r="8" spans="1:25" customFormat="1">
      <c r="A8" s="9"/>
      <c r="B8" s="18"/>
      <c r="C8" s="19"/>
      <c r="D8" s="20" t="s">
        <v>20</v>
      </c>
      <c r="E8" s="21" t="s">
        <v>238</v>
      </c>
      <c r="F8" s="109"/>
      <c r="G8" s="109"/>
      <c r="H8" s="109"/>
      <c r="I8" s="231"/>
      <c r="J8" s="130"/>
      <c r="K8" s="152"/>
      <c r="L8" s="135"/>
      <c r="M8" s="138"/>
      <c r="N8" s="170"/>
      <c r="O8" s="171"/>
      <c r="P8" s="171"/>
      <c r="Q8" s="171"/>
      <c r="R8" s="171"/>
      <c r="S8" s="171"/>
      <c r="T8" s="171"/>
      <c r="U8" s="171"/>
      <c r="V8" s="171"/>
      <c r="W8" s="172"/>
      <c r="X8" s="138"/>
      <c r="Y8" s="9"/>
    </row>
    <row r="9" spans="1:25" customFormat="1">
      <c r="A9" s="9"/>
      <c r="B9" s="22"/>
      <c r="C9" s="17"/>
      <c r="D9" s="20" t="s">
        <v>21</v>
      </c>
      <c r="E9" s="21" t="s">
        <v>22</v>
      </c>
      <c r="F9" s="34">
        <f>'Cenova nabidka CELKOVA'!F8</f>
        <v>0</v>
      </c>
      <c r="G9" s="34">
        <f>'Cenova nabidka CELKOVA'!G8</f>
        <v>1</v>
      </c>
      <c r="H9" s="34">
        <f t="shared" ref="H9" si="1">100%-F9-G9</f>
        <v>0</v>
      </c>
      <c r="I9" s="232">
        <f>ROUND('NABIDKA DOPRAVCE'!J13,3)</f>
        <v>0</v>
      </c>
      <c r="J9" s="130"/>
      <c r="K9" s="152"/>
      <c r="L9" s="153">
        <f t="shared" ref="L9:L26" si="2">$I9*L$33</f>
        <v>0</v>
      </c>
      <c r="M9" s="138"/>
      <c r="N9" s="154">
        <f t="shared" ref="N9:W18" si="3">$I9*N$33</f>
        <v>0</v>
      </c>
      <c r="O9" s="155">
        <f t="shared" si="3"/>
        <v>0</v>
      </c>
      <c r="P9" s="155">
        <f t="shared" si="3"/>
        <v>0</v>
      </c>
      <c r="Q9" s="155">
        <f t="shared" si="3"/>
        <v>0</v>
      </c>
      <c r="R9" s="155">
        <f t="shared" si="3"/>
        <v>0</v>
      </c>
      <c r="S9" s="155">
        <f t="shared" si="3"/>
        <v>0</v>
      </c>
      <c r="T9" s="155">
        <f t="shared" si="3"/>
        <v>0</v>
      </c>
      <c r="U9" s="155">
        <f t="shared" si="3"/>
        <v>0</v>
      </c>
      <c r="V9" s="155">
        <f t="shared" si="3"/>
        <v>0</v>
      </c>
      <c r="W9" s="156">
        <f t="shared" si="3"/>
        <v>0</v>
      </c>
      <c r="X9" s="138"/>
      <c r="Y9" s="9"/>
    </row>
    <row r="10" spans="1:25" customFormat="1">
      <c r="A10" s="9"/>
      <c r="B10" s="23">
        <v>12</v>
      </c>
      <c r="C10" s="46" t="s">
        <v>5</v>
      </c>
      <c r="D10" s="48"/>
      <c r="E10" s="47"/>
      <c r="F10" s="34">
        <f>'Cenova nabidka CELKOVA'!F9</f>
        <v>0</v>
      </c>
      <c r="G10" s="34">
        <f>'Cenova nabidka CELKOVA'!G9</f>
        <v>0</v>
      </c>
      <c r="H10" s="34">
        <f t="shared" ref="H10:H26" si="4">100%-F10-G10</f>
        <v>1</v>
      </c>
      <c r="I10" s="232">
        <f>ROUND('NABIDKA DOPRAVCE'!J14,3)</f>
        <v>0</v>
      </c>
      <c r="J10" s="130"/>
      <c r="K10" s="152"/>
      <c r="L10" s="153">
        <f t="shared" si="2"/>
        <v>0</v>
      </c>
      <c r="M10" s="138"/>
      <c r="N10" s="154">
        <f t="shared" si="3"/>
        <v>0</v>
      </c>
      <c r="O10" s="155">
        <f t="shared" si="3"/>
        <v>0</v>
      </c>
      <c r="P10" s="155">
        <f t="shared" si="3"/>
        <v>0</v>
      </c>
      <c r="Q10" s="155">
        <f t="shared" si="3"/>
        <v>0</v>
      </c>
      <c r="R10" s="155">
        <f t="shared" si="3"/>
        <v>0</v>
      </c>
      <c r="S10" s="155">
        <f t="shared" si="3"/>
        <v>0</v>
      </c>
      <c r="T10" s="155">
        <f t="shared" si="3"/>
        <v>0</v>
      </c>
      <c r="U10" s="155">
        <f t="shared" si="3"/>
        <v>0</v>
      </c>
      <c r="V10" s="155">
        <f t="shared" si="3"/>
        <v>0</v>
      </c>
      <c r="W10" s="156">
        <f t="shared" si="3"/>
        <v>0</v>
      </c>
      <c r="X10" s="138"/>
      <c r="Y10" s="9"/>
    </row>
    <row r="11" spans="1:25" customFormat="1">
      <c r="A11" s="9"/>
      <c r="B11" s="23">
        <v>13</v>
      </c>
      <c r="C11" s="46" t="s">
        <v>6</v>
      </c>
      <c r="D11" s="48"/>
      <c r="E11" s="47"/>
      <c r="F11" s="35">
        <f>'Cenova nabidka CELKOVA'!F10</f>
        <v>0</v>
      </c>
      <c r="G11" s="35">
        <f>'Cenova nabidka CELKOVA'!G10</f>
        <v>0</v>
      </c>
      <c r="H11" s="35">
        <f t="shared" si="4"/>
        <v>1</v>
      </c>
      <c r="I11" s="232">
        <f>ROUND('NABIDKA DOPRAVCE'!J15,3)</f>
        <v>0</v>
      </c>
      <c r="J11" s="130"/>
      <c r="K11" s="152"/>
      <c r="L11" s="153">
        <f t="shared" si="2"/>
        <v>0</v>
      </c>
      <c r="M11" s="138"/>
      <c r="N11" s="158">
        <f t="shared" si="3"/>
        <v>0</v>
      </c>
      <c r="O11" s="159">
        <f t="shared" si="3"/>
        <v>0</v>
      </c>
      <c r="P11" s="159">
        <f t="shared" si="3"/>
        <v>0</v>
      </c>
      <c r="Q11" s="159">
        <f t="shared" si="3"/>
        <v>0</v>
      </c>
      <c r="R11" s="159">
        <f t="shared" si="3"/>
        <v>0</v>
      </c>
      <c r="S11" s="159">
        <f t="shared" si="3"/>
        <v>0</v>
      </c>
      <c r="T11" s="159">
        <f t="shared" si="3"/>
        <v>0</v>
      </c>
      <c r="U11" s="159">
        <f t="shared" si="3"/>
        <v>0</v>
      </c>
      <c r="V11" s="159">
        <f t="shared" si="3"/>
        <v>0</v>
      </c>
      <c r="W11" s="160">
        <f t="shared" si="3"/>
        <v>0</v>
      </c>
      <c r="X11" s="138"/>
      <c r="Y11" s="9"/>
    </row>
    <row r="12" spans="1:25" customFormat="1">
      <c r="A12" s="9"/>
      <c r="B12" s="24">
        <v>14</v>
      </c>
      <c r="C12" s="25" t="s">
        <v>7</v>
      </c>
      <c r="D12" s="20" t="s">
        <v>25</v>
      </c>
      <c r="E12" s="21" t="s">
        <v>23</v>
      </c>
      <c r="F12" s="35">
        <f>'Cenova nabidka CELKOVA'!F11</f>
        <v>0</v>
      </c>
      <c r="G12" s="35">
        <f>'Cenova nabidka CELKOVA'!G11</f>
        <v>1</v>
      </c>
      <c r="H12" s="35">
        <f t="shared" si="4"/>
        <v>0</v>
      </c>
      <c r="I12" s="232">
        <f>ROUND('NABIDKA DOPRAVCE'!J16,3)</f>
        <v>0</v>
      </c>
      <c r="J12" s="130"/>
      <c r="K12" s="152"/>
      <c r="L12" s="153">
        <f t="shared" si="2"/>
        <v>0</v>
      </c>
      <c r="M12" s="138"/>
      <c r="N12" s="158">
        <f t="shared" si="3"/>
        <v>0</v>
      </c>
      <c r="O12" s="159">
        <f t="shared" si="3"/>
        <v>0</v>
      </c>
      <c r="P12" s="159">
        <f t="shared" si="3"/>
        <v>0</v>
      </c>
      <c r="Q12" s="159">
        <f t="shared" si="3"/>
        <v>0</v>
      </c>
      <c r="R12" s="159">
        <f t="shared" si="3"/>
        <v>0</v>
      </c>
      <c r="S12" s="159">
        <f t="shared" si="3"/>
        <v>0</v>
      </c>
      <c r="T12" s="159">
        <f t="shared" si="3"/>
        <v>0</v>
      </c>
      <c r="U12" s="159">
        <f t="shared" si="3"/>
        <v>0</v>
      </c>
      <c r="V12" s="159">
        <f t="shared" si="3"/>
        <v>0</v>
      </c>
      <c r="W12" s="160">
        <f t="shared" si="3"/>
        <v>0</v>
      </c>
      <c r="X12" s="138"/>
      <c r="Y12" s="9"/>
    </row>
    <row r="13" spans="1:25" customFormat="1">
      <c r="A13" s="9"/>
      <c r="B13" s="22"/>
      <c r="C13" s="17"/>
      <c r="D13" s="20" t="s">
        <v>26</v>
      </c>
      <c r="E13" s="21" t="s">
        <v>22</v>
      </c>
      <c r="F13" s="35">
        <f>'Cenova nabidka CELKOVA'!F12</f>
        <v>0</v>
      </c>
      <c r="G13" s="35">
        <f>'Cenova nabidka CELKOVA'!G12</f>
        <v>0</v>
      </c>
      <c r="H13" s="35">
        <f t="shared" si="4"/>
        <v>1</v>
      </c>
      <c r="I13" s="232">
        <f>ROUND('NABIDKA DOPRAVCE'!J17,3)</f>
        <v>0</v>
      </c>
      <c r="J13" s="130"/>
      <c r="K13" s="152"/>
      <c r="L13" s="153">
        <f t="shared" si="2"/>
        <v>0</v>
      </c>
      <c r="M13" s="138"/>
      <c r="N13" s="158">
        <f t="shared" si="3"/>
        <v>0</v>
      </c>
      <c r="O13" s="159">
        <f t="shared" si="3"/>
        <v>0</v>
      </c>
      <c r="P13" s="159">
        <f t="shared" si="3"/>
        <v>0</v>
      </c>
      <c r="Q13" s="159">
        <f t="shared" si="3"/>
        <v>0</v>
      </c>
      <c r="R13" s="159">
        <f t="shared" si="3"/>
        <v>0</v>
      </c>
      <c r="S13" s="159">
        <f t="shared" si="3"/>
        <v>0</v>
      </c>
      <c r="T13" s="159">
        <f t="shared" si="3"/>
        <v>0</v>
      </c>
      <c r="U13" s="159">
        <f t="shared" si="3"/>
        <v>0</v>
      </c>
      <c r="V13" s="159">
        <f t="shared" si="3"/>
        <v>0</v>
      </c>
      <c r="W13" s="160">
        <f t="shared" si="3"/>
        <v>0</v>
      </c>
      <c r="X13" s="138"/>
      <c r="Y13" s="9"/>
    </row>
    <row r="14" spans="1:25" customFormat="1">
      <c r="A14" s="9"/>
      <c r="B14" s="23">
        <v>15</v>
      </c>
      <c r="C14" s="46" t="s">
        <v>39</v>
      </c>
      <c r="D14" s="48"/>
      <c r="E14" s="47"/>
      <c r="F14" s="35">
        <f>'Cenova nabidka CELKOVA'!F13</f>
        <v>0</v>
      </c>
      <c r="G14" s="35">
        <f>'Cenova nabidka CELKOVA'!G13</f>
        <v>1</v>
      </c>
      <c r="H14" s="35">
        <f t="shared" si="4"/>
        <v>0</v>
      </c>
      <c r="I14" s="232">
        <f>ROUND('NABIDKA DOPRAVCE'!J18,3)</f>
        <v>0</v>
      </c>
      <c r="J14" s="130"/>
      <c r="K14" s="152"/>
      <c r="L14" s="153">
        <f t="shared" si="2"/>
        <v>0</v>
      </c>
      <c r="M14" s="138"/>
      <c r="N14" s="158">
        <f t="shared" si="3"/>
        <v>0</v>
      </c>
      <c r="O14" s="159">
        <f t="shared" si="3"/>
        <v>0</v>
      </c>
      <c r="P14" s="159">
        <f t="shared" si="3"/>
        <v>0</v>
      </c>
      <c r="Q14" s="159">
        <f t="shared" si="3"/>
        <v>0</v>
      </c>
      <c r="R14" s="159">
        <f t="shared" si="3"/>
        <v>0</v>
      </c>
      <c r="S14" s="159">
        <f t="shared" si="3"/>
        <v>0</v>
      </c>
      <c r="T14" s="159">
        <f t="shared" si="3"/>
        <v>0</v>
      </c>
      <c r="U14" s="159">
        <f t="shared" si="3"/>
        <v>0</v>
      </c>
      <c r="V14" s="159">
        <f t="shared" si="3"/>
        <v>0</v>
      </c>
      <c r="W14" s="160">
        <f t="shared" si="3"/>
        <v>0</v>
      </c>
      <c r="X14" s="138"/>
      <c r="Y14" s="9"/>
    </row>
    <row r="15" spans="1:25" customFormat="1">
      <c r="A15" s="9"/>
      <c r="B15" s="24">
        <v>16</v>
      </c>
      <c r="C15" s="25" t="s">
        <v>8</v>
      </c>
      <c r="D15" s="20" t="s">
        <v>27</v>
      </c>
      <c r="E15" s="21" t="s">
        <v>24</v>
      </c>
      <c r="F15" s="34">
        <f>'Cenova nabidka CELKOVA'!F14</f>
        <v>0</v>
      </c>
      <c r="G15" s="34">
        <f>'Cenova nabidka CELKOVA'!G14</f>
        <v>1</v>
      </c>
      <c r="H15" s="34">
        <f t="shared" si="4"/>
        <v>0</v>
      </c>
      <c r="I15" s="232">
        <f>ROUND('NABIDKA DOPRAVCE'!J19,3)</f>
        <v>0</v>
      </c>
      <c r="J15" s="130"/>
      <c r="K15" s="152"/>
      <c r="L15" s="153">
        <f t="shared" si="2"/>
        <v>0</v>
      </c>
      <c r="M15" s="138"/>
      <c r="N15" s="154">
        <f t="shared" si="3"/>
        <v>0</v>
      </c>
      <c r="O15" s="155">
        <f t="shared" si="3"/>
        <v>0</v>
      </c>
      <c r="P15" s="155">
        <f t="shared" si="3"/>
        <v>0</v>
      </c>
      <c r="Q15" s="155">
        <f t="shared" si="3"/>
        <v>0</v>
      </c>
      <c r="R15" s="155">
        <f t="shared" si="3"/>
        <v>0</v>
      </c>
      <c r="S15" s="155">
        <f t="shared" si="3"/>
        <v>0</v>
      </c>
      <c r="T15" s="155">
        <f t="shared" si="3"/>
        <v>0</v>
      </c>
      <c r="U15" s="155">
        <f t="shared" si="3"/>
        <v>0</v>
      </c>
      <c r="V15" s="155">
        <f t="shared" si="3"/>
        <v>0</v>
      </c>
      <c r="W15" s="156">
        <f t="shared" si="3"/>
        <v>0</v>
      </c>
      <c r="X15" s="138"/>
      <c r="Y15" s="9"/>
    </row>
    <row r="16" spans="1:25" customFormat="1">
      <c r="A16" s="9"/>
      <c r="B16" s="18"/>
      <c r="C16" s="19"/>
      <c r="D16" s="20" t="s">
        <v>28</v>
      </c>
      <c r="E16" s="21" t="s">
        <v>22</v>
      </c>
      <c r="F16" s="35">
        <f>'Cenova nabidka CELKOVA'!F15</f>
        <v>0</v>
      </c>
      <c r="G16" s="35">
        <f>'Cenova nabidka CELKOVA'!G15</f>
        <v>0</v>
      </c>
      <c r="H16" s="35">
        <f t="shared" si="4"/>
        <v>1</v>
      </c>
      <c r="I16" s="232">
        <f>ROUND('NABIDKA DOPRAVCE'!J20,3)</f>
        <v>0</v>
      </c>
      <c r="J16" s="130"/>
      <c r="K16" s="152"/>
      <c r="L16" s="153">
        <f t="shared" si="2"/>
        <v>0</v>
      </c>
      <c r="M16" s="138"/>
      <c r="N16" s="158">
        <f t="shared" si="3"/>
        <v>0</v>
      </c>
      <c r="O16" s="159">
        <f t="shared" si="3"/>
        <v>0</v>
      </c>
      <c r="P16" s="159">
        <f t="shared" si="3"/>
        <v>0</v>
      </c>
      <c r="Q16" s="159">
        <f t="shared" si="3"/>
        <v>0</v>
      </c>
      <c r="R16" s="159">
        <f t="shared" si="3"/>
        <v>0</v>
      </c>
      <c r="S16" s="159">
        <f t="shared" si="3"/>
        <v>0</v>
      </c>
      <c r="T16" s="159">
        <f t="shared" si="3"/>
        <v>0</v>
      </c>
      <c r="U16" s="159">
        <f t="shared" si="3"/>
        <v>0</v>
      </c>
      <c r="V16" s="159">
        <f t="shared" si="3"/>
        <v>0</v>
      </c>
      <c r="W16" s="160">
        <f t="shared" si="3"/>
        <v>0</v>
      </c>
      <c r="X16" s="138"/>
      <c r="Y16" s="9"/>
    </row>
    <row r="17" spans="1:25" customFormat="1">
      <c r="A17" s="9"/>
      <c r="B17" s="22">
        <v>17</v>
      </c>
      <c r="C17" s="17" t="s">
        <v>9</v>
      </c>
      <c r="D17" s="20" t="s">
        <v>37</v>
      </c>
      <c r="E17" s="21" t="s">
        <v>24</v>
      </c>
      <c r="F17" s="35">
        <f>'Cenova nabidka CELKOVA'!F16</f>
        <v>0</v>
      </c>
      <c r="G17" s="35">
        <f>'Cenova nabidka CELKOVA'!G16</f>
        <v>1</v>
      </c>
      <c r="H17" s="35">
        <f t="shared" si="4"/>
        <v>0</v>
      </c>
      <c r="I17" s="232">
        <f>ROUND('NABIDKA DOPRAVCE'!J21,3)</f>
        <v>0</v>
      </c>
      <c r="J17" s="130"/>
      <c r="K17" s="152"/>
      <c r="L17" s="153">
        <f t="shared" si="2"/>
        <v>0</v>
      </c>
      <c r="M17" s="138"/>
      <c r="N17" s="158">
        <f t="shared" si="3"/>
        <v>0</v>
      </c>
      <c r="O17" s="159">
        <f t="shared" si="3"/>
        <v>0</v>
      </c>
      <c r="P17" s="159">
        <f t="shared" si="3"/>
        <v>0</v>
      </c>
      <c r="Q17" s="159">
        <f t="shared" si="3"/>
        <v>0</v>
      </c>
      <c r="R17" s="159">
        <f t="shared" si="3"/>
        <v>0</v>
      </c>
      <c r="S17" s="159">
        <f t="shared" si="3"/>
        <v>0</v>
      </c>
      <c r="T17" s="159">
        <f t="shared" si="3"/>
        <v>0</v>
      </c>
      <c r="U17" s="159">
        <f t="shared" si="3"/>
        <v>0</v>
      </c>
      <c r="V17" s="159">
        <f t="shared" si="3"/>
        <v>0</v>
      </c>
      <c r="W17" s="160">
        <f t="shared" si="3"/>
        <v>0</v>
      </c>
      <c r="X17" s="138"/>
      <c r="Y17" s="9"/>
    </row>
    <row r="18" spans="1:25" customFormat="1">
      <c r="A18" s="9"/>
      <c r="B18" s="23"/>
      <c r="C18" s="21"/>
      <c r="D18" s="20" t="s">
        <v>38</v>
      </c>
      <c r="E18" s="21" t="s">
        <v>22</v>
      </c>
      <c r="F18" s="35">
        <f>'Cenova nabidka CELKOVA'!F17</f>
        <v>0</v>
      </c>
      <c r="G18" s="35">
        <f>'Cenova nabidka CELKOVA'!G17</f>
        <v>0</v>
      </c>
      <c r="H18" s="35">
        <f t="shared" si="4"/>
        <v>1</v>
      </c>
      <c r="I18" s="232">
        <f>ROUND('NABIDKA DOPRAVCE'!J22,3)</f>
        <v>0</v>
      </c>
      <c r="J18" s="130"/>
      <c r="K18" s="152"/>
      <c r="L18" s="153">
        <f t="shared" si="2"/>
        <v>0</v>
      </c>
      <c r="M18" s="138"/>
      <c r="N18" s="158">
        <f t="shared" si="3"/>
        <v>0</v>
      </c>
      <c r="O18" s="159">
        <f t="shared" si="3"/>
        <v>0</v>
      </c>
      <c r="P18" s="159">
        <f t="shared" si="3"/>
        <v>0</v>
      </c>
      <c r="Q18" s="159">
        <f t="shared" si="3"/>
        <v>0</v>
      </c>
      <c r="R18" s="159">
        <f t="shared" si="3"/>
        <v>0</v>
      </c>
      <c r="S18" s="159">
        <f t="shared" si="3"/>
        <v>0</v>
      </c>
      <c r="T18" s="159">
        <f t="shared" si="3"/>
        <v>0</v>
      </c>
      <c r="U18" s="159">
        <f t="shared" si="3"/>
        <v>0</v>
      </c>
      <c r="V18" s="159">
        <f t="shared" si="3"/>
        <v>0</v>
      </c>
      <c r="W18" s="160">
        <f t="shared" si="3"/>
        <v>0</v>
      </c>
      <c r="X18" s="138"/>
      <c r="Y18" s="9"/>
    </row>
    <row r="19" spans="1:25" customFormat="1">
      <c r="A19" s="9"/>
      <c r="B19" s="23">
        <v>18</v>
      </c>
      <c r="C19" s="46" t="s">
        <v>10</v>
      </c>
      <c r="D19" s="48"/>
      <c r="E19" s="47"/>
      <c r="F19" s="35">
        <f>'Cenova nabidka CELKOVA'!F18</f>
        <v>0</v>
      </c>
      <c r="G19" s="35">
        <f>'Cenova nabidka CELKOVA'!G18</f>
        <v>0</v>
      </c>
      <c r="H19" s="35">
        <f t="shared" si="4"/>
        <v>1</v>
      </c>
      <c r="I19" s="232">
        <f>ROUND('NABIDKA DOPRAVCE'!J23,3)</f>
        <v>0</v>
      </c>
      <c r="J19" s="130"/>
      <c r="K19" s="152"/>
      <c r="L19" s="153">
        <f t="shared" si="2"/>
        <v>0</v>
      </c>
      <c r="M19" s="138"/>
      <c r="N19" s="158">
        <f t="shared" ref="N19:W26" si="5">$I19*N$33</f>
        <v>0</v>
      </c>
      <c r="O19" s="159">
        <f t="shared" si="5"/>
        <v>0</v>
      </c>
      <c r="P19" s="159">
        <f t="shared" si="5"/>
        <v>0</v>
      </c>
      <c r="Q19" s="159">
        <f t="shared" si="5"/>
        <v>0</v>
      </c>
      <c r="R19" s="159">
        <f t="shared" si="5"/>
        <v>0</v>
      </c>
      <c r="S19" s="159">
        <f t="shared" si="5"/>
        <v>0</v>
      </c>
      <c r="T19" s="159">
        <f t="shared" si="5"/>
        <v>0</v>
      </c>
      <c r="U19" s="159">
        <f t="shared" si="5"/>
        <v>0</v>
      </c>
      <c r="V19" s="159">
        <f t="shared" si="5"/>
        <v>0</v>
      </c>
      <c r="W19" s="160">
        <f t="shared" si="5"/>
        <v>0</v>
      </c>
      <c r="X19" s="138"/>
      <c r="Y19" s="9"/>
    </row>
    <row r="20" spans="1:25" customFormat="1">
      <c r="A20" s="9"/>
      <c r="B20" s="23">
        <v>19</v>
      </c>
      <c r="C20" s="46" t="s">
        <v>11</v>
      </c>
      <c r="D20" s="48"/>
      <c r="E20" s="47"/>
      <c r="F20" s="35">
        <f>'Cenova nabidka CELKOVA'!F19</f>
        <v>0</v>
      </c>
      <c r="G20" s="35">
        <f>'Cenova nabidka CELKOVA'!G19</f>
        <v>0</v>
      </c>
      <c r="H20" s="35">
        <f t="shared" si="4"/>
        <v>1</v>
      </c>
      <c r="I20" s="232">
        <f>ROUND('NABIDKA DOPRAVCE'!J24,3)</f>
        <v>0</v>
      </c>
      <c r="J20" s="130"/>
      <c r="K20" s="152"/>
      <c r="L20" s="153">
        <f t="shared" si="2"/>
        <v>0</v>
      </c>
      <c r="M20" s="138"/>
      <c r="N20" s="158">
        <f t="shared" si="5"/>
        <v>0</v>
      </c>
      <c r="O20" s="159">
        <f t="shared" si="5"/>
        <v>0</v>
      </c>
      <c r="P20" s="159">
        <f t="shared" si="5"/>
        <v>0</v>
      </c>
      <c r="Q20" s="159">
        <f t="shared" si="5"/>
        <v>0</v>
      </c>
      <c r="R20" s="159">
        <f t="shared" si="5"/>
        <v>0</v>
      </c>
      <c r="S20" s="159">
        <f t="shared" si="5"/>
        <v>0</v>
      </c>
      <c r="T20" s="159">
        <f t="shared" si="5"/>
        <v>0</v>
      </c>
      <c r="U20" s="159">
        <f t="shared" si="5"/>
        <v>0</v>
      </c>
      <c r="V20" s="159">
        <f t="shared" si="5"/>
        <v>0</v>
      </c>
      <c r="W20" s="160">
        <f t="shared" si="5"/>
        <v>0</v>
      </c>
      <c r="X20" s="138"/>
      <c r="Y20" s="9"/>
    </row>
    <row r="21" spans="1:25" customFormat="1">
      <c r="A21" s="9"/>
      <c r="B21" s="23">
        <v>20</v>
      </c>
      <c r="C21" s="46" t="s">
        <v>12</v>
      </c>
      <c r="D21" s="48"/>
      <c r="E21" s="47"/>
      <c r="F21" s="35">
        <f>'Cenova nabidka CELKOVA'!F20</f>
        <v>0</v>
      </c>
      <c r="G21" s="35">
        <f>'Cenova nabidka CELKOVA'!G20</f>
        <v>0</v>
      </c>
      <c r="H21" s="35">
        <f t="shared" si="4"/>
        <v>1</v>
      </c>
      <c r="I21" s="232">
        <f>ROUND('NABIDKA DOPRAVCE'!J25,3)</f>
        <v>0</v>
      </c>
      <c r="J21" s="130"/>
      <c r="K21" s="152"/>
      <c r="L21" s="153">
        <f t="shared" si="2"/>
        <v>0</v>
      </c>
      <c r="M21" s="138"/>
      <c r="N21" s="158">
        <f t="shared" si="5"/>
        <v>0</v>
      </c>
      <c r="O21" s="159">
        <f t="shared" si="5"/>
        <v>0</v>
      </c>
      <c r="P21" s="159">
        <f t="shared" si="5"/>
        <v>0</v>
      </c>
      <c r="Q21" s="159">
        <f t="shared" si="5"/>
        <v>0</v>
      </c>
      <c r="R21" s="159">
        <f t="shared" si="5"/>
        <v>0</v>
      </c>
      <c r="S21" s="159">
        <f t="shared" si="5"/>
        <v>0</v>
      </c>
      <c r="T21" s="159">
        <f t="shared" si="5"/>
        <v>0</v>
      </c>
      <c r="U21" s="159">
        <f t="shared" si="5"/>
        <v>0</v>
      </c>
      <c r="V21" s="159">
        <f t="shared" si="5"/>
        <v>0</v>
      </c>
      <c r="W21" s="160">
        <f t="shared" si="5"/>
        <v>0</v>
      </c>
      <c r="X21" s="138"/>
      <c r="Y21" s="9"/>
    </row>
    <row r="22" spans="1:25" customFormat="1">
      <c r="A22" s="9"/>
      <c r="B22" s="23">
        <v>21</v>
      </c>
      <c r="C22" s="46" t="s">
        <v>13</v>
      </c>
      <c r="D22" s="48"/>
      <c r="E22" s="47"/>
      <c r="F22" s="35">
        <f>'Cenova nabidka CELKOVA'!F21</f>
        <v>0</v>
      </c>
      <c r="G22" s="35">
        <f>'Cenova nabidka CELKOVA'!G21</f>
        <v>0</v>
      </c>
      <c r="H22" s="35">
        <f t="shared" si="4"/>
        <v>1</v>
      </c>
      <c r="I22" s="232">
        <f>ROUND('NABIDKA DOPRAVCE'!J26,3)</f>
        <v>0</v>
      </c>
      <c r="J22" s="130"/>
      <c r="K22" s="152"/>
      <c r="L22" s="153">
        <f t="shared" si="2"/>
        <v>0</v>
      </c>
      <c r="M22" s="138"/>
      <c r="N22" s="158">
        <f t="shared" si="5"/>
        <v>0</v>
      </c>
      <c r="O22" s="159">
        <f t="shared" si="5"/>
        <v>0</v>
      </c>
      <c r="P22" s="159">
        <f t="shared" si="5"/>
        <v>0</v>
      </c>
      <c r="Q22" s="159">
        <f t="shared" si="5"/>
        <v>0</v>
      </c>
      <c r="R22" s="159">
        <f t="shared" si="5"/>
        <v>0</v>
      </c>
      <c r="S22" s="159">
        <f t="shared" si="5"/>
        <v>0</v>
      </c>
      <c r="T22" s="159">
        <f t="shared" si="5"/>
        <v>0</v>
      </c>
      <c r="U22" s="159">
        <f t="shared" si="5"/>
        <v>0</v>
      </c>
      <c r="V22" s="159">
        <f t="shared" si="5"/>
        <v>0</v>
      </c>
      <c r="W22" s="160">
        <f t="shared" si="5"/>
        <v>0</v>
      </c>
      <c r="X22" s="138"/>
      <c r="Y22" s="9"/>
    </row>
    <row r="23" spans="1:25" customFormat="1">
      <c r="A23" s="9"/>
      <c r="B23" s="23">
        <v>22</v>
      </c>
      <c r="C23" s="46" t="s">
        <v>14</v>
      </c>
      <c r="D23" s="48"/>
      <c r="E23" s="47"/>
      <c r="F23" s="35">
        <f>'Cenova nabidka CELKOVA'!F22</f>
        <v>0</v>
      </c>
      <c r="G23" s="35">
        <f>'Cenova nabidka CELKOVA'!G22</f>
        <v>0</v>
      </c>
      <c r="H23" s="35">
        <f t="shared" si="4"/>
        <v>1</v>
      </c>
      <c r="I23" s="232">
        <f>ROUND('NABIDKA DOPRAVCE'!J27,3)</f>
        <v>0</v>
      </c>
      <c r="J23" s="130"/>
      <c r="K23" s="152"/>
      <c r="L23" s="153">
        <f t="shared" si="2"/>
        <v>0</v>
      </c>
      <c r="M23" s="138"/>
      <c r="N23" s="158">
        <f t="shared" si="5"/>
        <v>0</v>
      </c>
      <c r="O23" s="159">
        <f t="shared" si="5"/>
        <v>0</v>
      </c>
      <c r="P23" s="159">
        <f t="shared" si="5"/>
        <v>0</v>
      </c>
      <c r="Q23" s="159">
        <f t="shared" si="5"/>
        <v>0</v>
      </c>
      <c r="R23" s="159">
        <f t="shared" si="5"/>
        <v>0</v>
      </c>
      <c r="S23" s="159">
        <f t="shared" si="5"/>
        <v>0</v>
      </c>
      <c r="T23" s="159">
        <f t="shared" si="5"/>
        <v>0</v>
      </c>
      <c r="U23" s="159">
        <f t="shared" si="5"/>
        <v>0</v>
      </c>
      <c r="V23" s="159">
        <f t="shared" si="5"/>
        <v>0</v>
      </c>
      <c r="W23" s="160">
        <f t="shared" si="5"/>
        <v>0</v>
      </c>
      <c r="X23" s="138"/>
      <c r="Y23" s="9"/>
    </row>
    <row r="24" spans="1:25" customFormat="1">
      <c r="A24" s="9"/>
      <c r="B24" s="23">
        <v>23</v>
      </c>
      <c r="C24" s="46" t="s">
        <v>15</v>
      </c>
      <c r="D24" s="48"/>
      <c r="E24" s="47"/>
      <c r="F24" s="35">
        <f>'Cenova nabidka CELKOVA'!F23</f>
        <v>0</v>
      </c>
      <c r="G24" s="35">
        <f>'Cenova nabidka CELKOVA'!G23</f>
        <v>0</v>
      </c>
      <c r="H24" s="35">
        <f t="shared" si="4"/>
        <v>1</v>
      </c>
      <c r="I24" s="232">
        <f>ROUND('NABIDKA DOPRAVCE'!J28,3)</f>
        <v>0</v>
      </c>
      <c r="J24" s="130"/>
      <c r="K24" s="152"/>
      <c r="L24" s="153">
        <f t="shared" si="2"/>
        <v>0</v>
      </c>
      <c r="M24" s="138"/>
      <c r="N24" s="158">
        <f t="shared" si="5"/>
        <v>0</v>
      </c>
      <c r="O24" s="159">
        <f t="shared" si="5"/>
        <v>0</v>
      </c>
      <c r="P24" s="159">
        <f t="shared" si="5"/>
        <v>0</v>
      </c>
      <c r="Q24" s="159">
        <f t="shared" si="5"/>
        <v>0</v>
      </c>
      <c r="R24" s="159">
        <f t="shared" si="5"/>
        <v>0</v>
      </c>
      <c r="S24" s="159">
        <f t="shared" si="5"/>
        <v>0</v>
      </c>
      <c r="T24" s="159">
        <f t="shared" si="5"/>
        <v>0</v>
      </c>
      <c r="U24" s="159">
        <f t="shared" si="5"/>
        <v>0</v>
      </c>
      <c r="V24" s="159">
        <f t="shared" si="5"/>
        <v>0</v>
      </c>
      <c r="W24" s="160">
        <f t="shared" si="5"/>
        <v>0</v>
      </c>
      <c r="X24" s="138"/>
      <c r="Y24" s="9"/>
    </row>
    <row r="25" spans="1:25" customFormat="1">
      <c r="A25" s="9"/>
      <c r="B25" s="23">
        <v>24</v>
      </c>
      <c r="C25" s="46" t="s">
        <v>16</v>
      </c>
      <c r="D25" s="48"/>
      <c r="E25" s="47"/>
      <c r="F25" s="35">
        <f>'Cenova nabidka CELKOVA'!F24</f>
        <v>0</v>
      </c>
      <c r="G25" s="35">
        <f>'Cenova nabidka CELKOVA'!G24</f>
        <v>0</v>
      </c>
      <c r="H25" s="35">
        <f t="shared" si="4"/>
        <v>1</v>
      </c>
      <c r="I25" s="232">
        <f>ROUND('NABIDKA DOPRAVCE'!J29,3)</f>
        <v>0</v>
      </c>
      <c r="J25" s="130"/>
      <c r="K25" s="152"/>
      <c r="L25" s="153">
        <f t="shared" si="2"/>
        <v>0</v>
      </c>
      <c r="M25" s="138"/>
      <c r="N25" s="158">
        <f t="shared" si="5"/>
        <v>0</v>
      </c>
      <c r="O25" s="159">
        <f t="shared" si="5"/>
        <v>0</v>
      </c>
      <c r="P25" s="159">
        <f t="shared" si="5"/>
        <v>0</v>
      </c>
      <c r="Q25" s="159">
        <f t="shared" si="5"/>
        <v>0</v>
      </c>
      <c r="R25" s="159">
        <f t="shared" si="5"/>
        <v>0</v>
      </c>
      <c r="S25" s="159">
        <f t="shared" si="5"/>
        <v>0</v>
      </c>
      <c r="T25" s="159">
        <f t="shared" si="5"/>
        <v>0</v>
      </c>
      <c r="U25" s="159">
        <f t="shared" si="5"/>
        <v>0</v>
      </c>
      <c r="V25" s="159">
        <f t="shared" si="5"/>
        <v>0</v>
      </c>
      <c r="W25" s="160">
        <f t="shared" si="5"/>
        <v>0</v>
      </c>
      <c r="X25" s="138"/>
      <c r="Y25" s="9"/>
    </row>
    <row r="26" spans="1:25" customFormat="1">
      <c r="A26" s="9"/>
      <c r="B26" s="23">
        <v>25</v>
      </c>
      <c r="C26" s="46" t="s">
        <v>17</v>
      </c>
      <c r="D26" s="48"/>
      <c r="E26" s="47"/>
      <c r="F26" s="35">
        <f>'Cenova nabidka CELKOVA'!F25</f>
        <v>0</v>
      </c>
      <c r="G26" s="35">
        <f>'Cenova nabidka CELKOVA'!G25</f>
        <v>0</v>
      </c>
      <c r="H26" s="35">
        <f t="shared" si="4"/>
        <v>1</v>
      </c>
      <c r="I26" s="232">
        <f>ROUND('NABIDKA DOPRAVCE'!J30,3)</f>
        <v>0</v>
      </c>
      <c r="J26" s="130"/>
      <c r="K26" s="152"/>
      <c r="L26" s="153">
        <f t="shared" si="2"/>
        <v>0</v>
      </c>
      <c r="M26" s="138"/>
      <c r="N26" s="158">
        <f t="shared" si="5"/>
        <v>0</v>
      </c>
      <c r="O26" s="159">
        <f t="shared" si="5"/>
        <v>0</v>
      </c>
      <c r="P26" s="159">
        <f t="shared" si="5"/>
        <v>0</v>
      </c>
      <c r="Q26" s="159">
        <f t="shared" si="5"/>
        <v>0</v>
      </c>
      <c r="R26" s="159">
        <f t="shared" si="5"/>
        <v>0</v>
      </c>
      <c r="S26" s="159">
        <f t="shared" si="5"/>
        <v>0</v>
      </c>
      <c r="T26" s="159">
        <f t="shared" si="5"/>
        <v>0</v>
      </c>
      <c r="U26" s="159">
        <f t="shared" si="5"/>
        <v>0</v>
      </c>
      <c r="V26" s="159">
        <f t="shared" si="5"/>
        <v>0</v>
      </c>
      <c r="W26" s="160">
        <f t="shared" si="5"/>
        <v>0</v>
      </c>
      <c r="X26" s="138"/>
      <c r="Y26" s="9"/>
    </row>
    <row r="27" spans="1:25" customFormat="1" ht="13.5" thickBot="1">
      <c r="A27" s="9"/>
      <c r="B27" s="26">
        <v>26</v>
      </c>
      <c r="C27" s="80" t="s">
        <v>18</v>
      </c>
      <c r="D27" s="85"/>
      <c r="E27" s="81"/>
      <c r="F27" s="320">
        <f>IF($I$27=0,0,SUMPRODUCT(F7:F26,$I$7:$I$26)/$I$27)</f>
        <v>0</v>
      </c>
      <c r="G27" s="320">
        <f>IF($I$27=0,0,SUMPRODUCT(G7:G26,$I$7:$I$26)/$I$27)</f>
        <v>0</v>
      </c>
      <c r="H27" s="320">
        <f>IF($I$27=0,0,SUMPRODUCT(H7:H26,$I$7:$I$26)/$I$27)</f>
        <v>0</v>
      </c>
      <c r="I27" s="229">
        <f>SUM(I7:I26)</f>
        <v>0</v>
      </c>
      <c r="J27" s="131"/>
      <c r="K27" s="161"/>
      <c r="L27" s="162">
        <f>SUM(L7:L26)</f>
        <v>0</v>
      </c>
      <c r="M27" s="138"/>
      <c r="N27" s="163">
        <f t="shared" ref="N27:W27" si="6">SUM(N7:N26)</f>
        <v>0</v>
      </c>
      <c r="O27" s="164">
        <f t="shared" si="6"/>
        <v>0</v>
      </c>
      <c r="P27" s="164">
        <f t="shared" si="6"/>
        <v>0</v>
      </c>
      <c r="Q27" s="164">
        <f t="shared" si="6"/>
        <v>0</v>
      </c>
      <c r="R27" s="164">
        <f t="shared" si="6"/>
        <v>0</v>
      </c>
      <c r="S27" s="164">
        <f t="shared" si="6"/>
        <v>0</v>
      </c>
      <c r="T27" s="164">
        <f t="shared" si="6"/>
        <v>0</v>
      </c>
      <c r="U27" s="164">
        <f t="shared" si="6"/>
        <v>0</v>
      </c>
      <c r="V27" s="164">
        <f t="shared" si="6"/>
        <v>0</v>
      </c>
      <c r="W27" s="165">
        <f t="shared" si="6"/>
        <v>0</v>
      </c>
      <c r="X27" s="138"/>
      <c r="Y27" s="9"/>
    </row>
    <row r="28" spans="1:25" customFormat="1">
      <c r="A28" s="9"/>
      <c r="B28" s="82">
        <v>97</v>
      </c>
      <c r="C28" s="83" t="s">
        <v>77</v>
      </c>
      <c r="D28" s="79"/>
      <c r="E28" s="84"/>
      <c r="F28" s="34">
        <f>'Cenova nabidka CELKOVA'!F27</f>
        <v>0</v>
      </c>
      <c r="G28" s="34">
        <f>'Cenova nabidka CELKOVA'!G27</f>
        <v>1</v>
      </c>
      <c r="H28" s="34">
        <f t="shared" ref="H28:H29" si="7">100%-F28-G28</f>
        <v>0</v>
      </c>
      <c r="I28" s="230">
        <f>ROUND('NABIDKA DOPRAVCE'!J32,3)</f>
        <v>0</v>
      </c>
      <c r="J28" s="130"/>
      <c r="K28" s="152"/>
      <c r="L28" s="153">
        <f>$I28*L$33</f>
        <v>0</v>
      </c>
      <c r="M28" s="138"/>
      <c r="N28" s="154">
        <f t="shared" ref="N28:W30" si="8">$I28*N$33</f>
        <v>0</v>
      </c>
      <c r="O28" s="155">
        <f t="shared" si="8"/>
        <v>0</v>
      </c>
      <c r="P28" s="155">
        <f t="shared" si="8"/>
        <v>0</v>
      </c>
      <c r="Q28" s="155">
        <f t="shared" si="8"/>
        <v>0</v>
      </c>
      <c r="R28" s="155">
        <f t="shared" si="8"/>
        <v>0</v>
      </c>
      <c r="S28" s="155">
        <f t="shared" si="8"/>
        <v>0</v>
      </c>
      <c r="T28" s="155">
        <f t="shared" si="8"/>
        <v>0</v>
      </c>
      <c r="U28" s="155">
        <f t="shared" si="8"/>
        <v>0</v>
      </c>
      <c r="V28" s="155">
        <f t="shared" si="8"/>
        <v>0</v>
      </c>
      <c r="W28" s="156">
        <f t="shared" si="8"/>
        <v>0</v>
      </c>
      <c r="X28" s="138"/>
      <c r="Y28" s="9"/>
    </row>
    <row r="29" spans="1:25" customFormat="1">
      <c r="A29" s="9"/>
      <c r="B29" s="44">
        <v>98</v>
      </c>
      <c r="C29" s="46" t="s">
        <v>41</v>
      </c>
      <c r="D29" s="27"/>
      <c r="E29" s="47"/>
      <c r="F29" s="35">
        <f>'Cenova nabidka CELKOVA'!F28</f>
        <v>0</v>
      </c>
      <c r="G29" s="35">
        <f>'Cenova nabidka CELKOVA'!G28</f>
        <v>0</v>
      </c>
      <c r="H29" s="35">
        <f t="shared" si="7"/>
        <v>1</v>
      </c>
      <c r="I29" s="232">
        <f>ROUND('NABIDKA DOPRAVCE'!J33,3)</f>
        <v>0</v>
      </c>
      <c r="J29" s="130"/>
      <c r="K29" s="152"/>
      <c r="L29" s="153">
        <f>$I29*L$33</f>
        <v>0</v>
      </c>
      <c r="M29" s="138"/>
      <c r="N29" s="158">
        <f t="shared" si="8"/>
        <v>0</v>
      </c>
      <c r="O29" s="159">
        <f t="shared" si="8"/>
        <v>0</v>
      </c>
      <c r="P29" s="159">
        <f t="shared" si="8"/>
        <v>0</v>
      </c>
      <c r="Q29" s="159">
        <f t="shared" si="8"/>
        <v>0</v>
      </c>
      <c r="R29" s="159">
        <f t="shared" si="8"/>
        <v>0</v>
      </c>
      <c r="S29" s="159">
        <f t="shared" si="8"/>
        <v>0</v>
      </c>
      <c r="T29" s="159">
        <f t="shared" si="8"/>
        <v>0</v>
      </c>
      <c r="U29" s="159">
        <f t="shared" si="8"/>
        <v>0</v>
      </c>
      <c r="V29" s="159">
        <f t="shared" si="8"/>
        <v>0</v>
      </c>
      <c r="W29" s="160">
        <f t="shared" si="8"/>
        <v>0</v>
      </c>
      <c r="X29" s="138"/>
      <c r="Y29" s="9"/>
    </row>
    <row r="30" spans="1:25" customFormat="1" hidden="1">
      <c r="A30" s="9"/>
      <c r="B30" s="496">
        <v>99</v>
      </c>
      <c r="C30" s="497" t="s">
        <v>207</v>
      </c>
      <c r="D30" s="498"/>
      <c r="E30" s="499"/>
      <c r="F30" s="500">
        <f>'Cenova nabidka CELKOVA'!F29</f>
        <v>0</v>
      </c>
      <c r="G30" s="500">
        <f>'Cenova nabidka CELKOVA'!G29</f>
        <v>0</v>
      </c>
      <c r="H30" s="500">
        <f t="shared" ref="H30" si="9">100%-F30-G30</f>
        <v>1</v>
      </c>
      <c r="I30" s="502">
        <f>ROUND('NABIDKA DOPRAVCE'!J34,3)</f>
        <v>0</v>
      </c>
      <c r="J30" s="130"/>
      <c r="K30" s="152"/>
      <c r="L30" s="503">
        <f>$I30*L$33</f>
        <v>0</v>
      </c>
      <c r="M30" s="138"/>
      <c r="N30" s="504">
        <f t="shared" si="8"/>
        <v>0</v>
      </c>
      <c r="O30" s="505">
        <f t="shared" si="8"/>
        <v>0</v>
      </c>
      <c r="P30" s="505">
        <f t="shared" si="8"/>
        <v>0</v>
      </c>
      <c r="Q30" s="505">
        <f t="shared" si="8"/>
        <v>0</v>
      </c>
      <c r="R30" s="505">
        <f t="shared" si="8"/>
        <v>0</v>
      </c>
      <c r="S30" s="505">
        <f t="shared" si="8"/>
        <v>0</v>
      </c>
      <c r="T30" s="505">
        <f t="shared" si="8"/>
        <v>0</v>
      </c>
      <c r="U30" s="505">
        <f t="shared" si="8"/>
        <v>0</v>
      </c>
      <c r="V30" s="505">
        <f t="shared" si="8"/>
        <v>0</v>
      </c>
      <c r="W30" s="506">
        <f t="shared" si="8"/>
        <v>0</v>
      </c>
      <c r="X30" s="138"/>
      <c r="Y30" s="9"/>
    </row>
    <row r="31" spans="1:25" customFormat="1" ht="13.5" thickBot="1">
      <c r="A31" s="9"/>
      <c r="B31" s="45"/>
      <c r="C31" s="80" t="s">
        <v>43</v>
      </c>
      <c r="D31" s="28"/>
      <c r="E31" s="81"/>
      <c r="F31" s="320" t="str">
        <f>IF($I$31=0,"",(F27*$I$27+SUMPRODUCT(F28:F30,$I$28:$I$30))/$I$31)</f>
        <v/>
      </c>
      <c r="G31" s="320" t="str">
        <f t="shared" ref="G31:H31" si="10">IF($I$31=0,"",(G27*$I$27+SUMPRODUCT(G28:G30,$I$28:$I$30))/$I$31)</f>
        <v/>
      </c>
      <c r="H31" s="320" t="str">
        <f t="shared" si="10"/>
        <v/>
      </c>
      <c r="I31" s="229">
        <f>SUM(I27:I30)</f>
        <v>0</v>
      </c>
      <c r="J31" s="131"/>
      <c r="K31" s="161"/>
      <c r="L31" s="162">
        <f>SUM(L27:L30)</f>
        <v>0</v>
      </c>
      <c r="M31" s="138"/>
      <c r="N31" s="163">
        <f>SUM(N27:N30)</f>
        <v>0</v>
      </c>
      <c r="O31" s="164">
        <f t="shared" ref="O31:W31" si="11">SUM(O27:O30)</f>
        <v>0</v>
      </c>
      <c r="P31" s="164">
        <f t="shared" si="11"/>
        <v>0</v>
      </c>
      <c r="Q31" s="164">
        <f t="shared" si="11"/>
        <v>0</v>
      </c>
      <c r="R31" s="164">
        <f t="shared" si="11"/>
        <v>0</v>
      </c>
      <c r="S31" s="164">
        <f t="shared" si="11"/>
        <v>0</v>
      </c>
      <c r="T31" s="164">
        <f t="shared" si="11"/>
        <v>0</v>
      </c>
      <c r="U31" s="164">
        <f t="shared" si="11"/>
        <v>0</v>
      </c>
      <c r="V31" s="164">
        <f t="shared" si="11"/>
        <v>0</v>
      </c>
      <c r="W31" s="165">
        <f t="shared" si="11"/>
        <v>0</v>
      </c>
      <c r="X31" s="138"/>
      <c r="Y31" s="9"/>
    </row>
    <row r="32" spans="1:25" customFormat="1" ht="13.5" thickBot="1">
      <c r="A32" s="9"/>
      <c r="B32" s="9"/>
      <c r="C32" s="9"/>
      <c r="D32" s="9"/>
      <c r="E32" s="9"/>
      <c r="F32" s="29"/>
      <c r="G32" s="29"/>
      <c r="H32" s="29"/>
      <c r="I32" s="9"/>
      <c r="J32" s="53"/>
      <c r="K32" s="137"/>
      <c r="L32" s="138"/>
      <c r="M32" s="138"/>
      <c r="N32" s="138"/>
      <c r="O32" s="138"/>
      <c r="P32" s="138"/>
      <c r="Q32" s="138"/>
      <c r="R32" s="138"/>
      <c r="S32" s="138"/>
      <c r="T32" s="138"/>
      <c r="U32" s="138"/>
      <c r="V32" s="138"/>
      <c r="W32" s="138"/>
      <c r="X32" s="138"/>
      <c r="Y32" s="9"/>
    </row>
    <row r="33" spans="1:25" ht="13.5" thickBot="1">
      <c r="A33" s="9"/>
      <c r="B33" s="9"/>
      <c r="C33" s="9"/>
      <c r="D33" s="9"/>
      <c r="E33" s="9"/>
      <c r="F33" s="223"/>
      <c r="G33" s="223"/>
      <c r="H33" s="223"/>
      <c r="I33" s="9"/>
      <c r="J33" s="136"/>
      <c r="K33" s="166"/>
      <c r="L33" s="167">
        <f>PP*AVERAGE('Technicke hodnoceni'!D24:M24)</f>
        <v>1921677</v>
      </c>
      <c r="M33" s="138"/>
      <c r="N33" s="167">
        <f>'Technicke hodnoceni'!D$24*PP</f>
        <v>1921677</v>
      </c>
      <c r="O33" s="167">
        <f>'Technicke hodnoceni'!E$24*PP</f>
        <v>1921677</v>
      </c>
      <c r="P33" s="167">
        <f>'Technicke hodnoceni'!F$24*PP</f>
        <v>1921677</v>
      </c>
      <c r="Q33" s="167">
        <f>'Technicke hodnoceni'!G$24*PP</f>
        <v>1921677</v>
      </c>
      <c r="R33" s="167">
        <f>'Technicke hodnoceni'!H$24*PP</f>
        <v>1921677</v>
      </c>
      <c r="S33" s="167">
        <f>'Technicke hodnoceni'!I$24*PP</f>
        <v>1921677</v>
      </c>
      <c r="T33" s="167">
        <f>'Technicke hodnoceni'!J$24*PP</f>
        <v>1921677</v>
      </c>
      <c r="U33" s="167">
        <f>'Technicke hodnoceni'!K$24*PP</f>
        <v>1921677</v>
      </c>
      <c r="V33" s="167">
        <f>'Technicke hodnoceni'!L$24*PP</f>
        <v>1921677</v>
      </c>
      <c r="W33" s="167">
        <f>'Technicke hodnoceni'!M$24*PP</f>
        <v>1921677</v>
      </c>
      <c r="X33" s="138"/>
      <c r="Y33" s="9"/>
    </row>
    <row r="34" spans="1:25">
      <c r="A34" s="9"/>
      <c r="B34" s="9"/>
      <c r="C34" s="9"/>
      <c r="D34" s="9"/>
      <c r="E34" s="9"/>
      <c r="F34" s="29"/>
      <c r="G34" s="29"/>
      <c r="H34" s="29"/>
      <c r="I34" s="9"/>
      <c r="J34" s="136"/>
      <c r="K34" s="166"/>
      <c r="L34" s="168"/>
      <c r="M34" s="138"/>
      <c r="N34" s="168"/>
      <c r="O34" s="168"/>
      <c r="P34" s="168"/>
      <c r="Q34" s="168"/>
      <c r="R34" s="168"/>
      <c r="S34" s="168"/>
      <c r="T34" s="168"/>
      <c r="U34" s="168"/>
      <c r="V34" s="168"/>
      <c r="W34" s="168"/>
      <c r="X34" s="138"/>
      <c r="Y34" s="9"/>
    </row>
    <row r="35" spans="1:25">
      <c r="A35" s="9"/>
      <c r="B35" s="9"/>
      <c r="C35" s="9"/>
      <c r="D35" s="9"/>
      <c r="E35" s="9"/>
      <c r="F35" s="29"/>
      <c r="G35" s="29"/>
      <c r="H35" s="29"/>
      <c r="I35" s="9"/>
      <c r="J35" s="136"/>
      <c r="K35" s="166"/>
      <c r="L35" s="169" t="s">
        <v>181</v>
      </c>
      <c r="M35" s="138"/>
      <c r="N35" s="168"/>
      <c r="O35" s="168"/>
      <c r="P35" s="168"/>
      <c r="Q35" s="168"/>
      <c r="R35" s="168"/>
      <c r="S35" s="168"/>
      <c r="T35" s="168"/>
      <c r="U35" s="168"/>
      <c r="V35" s="168"/>
      <c r="W35" s="168"/>
      <c r="X35" s="138"/>
      <c r="Y35" s="9"/>
    </row>
    <row r="36" spans="1:25">
      <c r="A36" s="9"/>
      <c r="B36" s="9"/>
      <c r="C36" s="9"/>
      <c r="D36" s="9"/>
      <c r="E36" s="9"/>
      <c r="F36" s="29"/>
      <c r="G36" s="29"/>
      <c r="H36" s="29"/>
      <c r="I36" s="9"/>
      <c r="J36" s="136"/>
      <c r="K36" s="166"/>
      <c r="L36" s="169"/>
      <c r="M36" s="138"/>
      <c r="N36" s="168"/>
      <c r="O36" s="168"/>
      <c r="P36" s="168"/>
      <c r="Q36" s="168"/>
      <c r="R36" s="168"/>
      <c r="S36" s="168"/>
      <c r="T36" s="168"/>
      <c r="U36" s="168"/>
      <c r="V36" s="168"/>
      <c r="W36" s="168"/>
      <c r="X36" s="138"/>
      <c r="Y36" s="9"/>
    </row>
    <row r="37" spans="1:25">
      <c r="A37" s="9"/>
      <c r="B37" s="9"/>
      <c r="C37" s="9"/>
      <c r="D37" s="9"/>
      <c r="E37" s="9"/>
      <c r="F37" s="29"/>
      <c r="G37" s="29"/>
      <c r="H37" s="29"/>
      <c r="I37" s="9"/>
      <c r="J37" s="53"/>
      <c r="K37" s="53"/>
      <c r="L37" s="9"/>
      <c r="M37" s="9"/>
      <c r="N37" s="9"/>
      <c r="O37" s="9"/>
      <c r="P37" s="9"/>
      <c r="Q37" s="9"/>
      <c r="R37" s="9"/>
      <c r="S37" s="9"/>
      <c r="T37" s="9"/>
      <c r="U37" s="9"/>
      <c r="V37" s="9"/>
      <c r="W37" s="9"/>
      <c r="X37" s="9"/>
      <c r="Y37" s="9"/>
    </row>
    <row r="38" spans="1:25" hidden="1"/>
  </sheetData>
  <sheetProtection algorithmName="SHA-512" hashValue="z/lawB8qaYkD0TYYOasMuRriSGQVwougnju7fsKEEAh8Cu+8DVaSW8urYD7WTJ8JOoJ67MInHg7M86rbBhgMYw==" saltValue="06YF/3SDeWc5O1PJnEnFqQ==" spinCount="100000" sheet="1" formatRows="0"/>
  <pageMargins left="0.70866141732283472" right="0.70866141732283472" top="0.78740157480314965" bottom="0.78740157480314965" header="0.31496062992125984" footer="0.31496062992125984"/>
  <pageSetup paperSize="9" scale="69" fitToWidth="2" orientation="landscape" r:id="rId1"/>
  <headerFooter>
    <oddHeader>&amp;F</oddHeader>
    <oddFooter>&amp;A</oddFooter>
  </headerFooter>
  <colBreaks count="1" manualBreakCount="1">
    <brk id="10" max="1048575" man="1"/>
  </colBreaks>
  <drawing r:id="rId2"/>
  <extLst>
    <ext xmlns:x14="http://schemas.microsoft.com/office/spreadsheetml/2009/9/main" uri="{78C0D931-6437-407d-A8EE-F0AAD7539E65}">
      <x14:conditionalFormattings>
        <x14:conditionalFormatting xmlns:xm="http://schemas.microsoft.com/office/excel/2006/main">
          <x14:cfRule type="expression" priority="76" id="{6A91972A-7EA0-4C9E-8037-29DC82BEEE0A}">
            <xm:f>#REF!&gt;'NASTAVENI OBJEDNATELE'!#REF!</xm:f>
            <x14:dxf>
              <fill>
                <patternFill>
                  <bgColor rgb="FFFF0000"/>
                </patternFill>
              </fill>
            </x14:dxf>
          </x14:cfRule>
          <xm:sqref>I7:I31</xm:sqref>
        </x14:conditionalFormatting>
      </x14:conditionalFormatting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List10">
    <tabColor rgb="FF97C1FF"/>
  </sheetPr>
  <dimension ref="A1:Z37"/>
  <sheetViews>
    <sheetView zoomScaleNormal="100" zoomScaleSheetLayoutView="70" workbookViewId="0"/>
  </sheetViews>
  <sheetFormatPr defaultColWidth="0" defaultRowHeight="0" customHeight="1" zeroHeight="1"/>
  <cols>
    <col min="1" max="1" width="4.7109375" style="8" customWidth="1"/>
    <col min="2" max="2" width="6.7109375" style="8" customWidth="1"/>
    <col min="3" max="3" width="27.5703125" style="8" bestFit="1" customWidth="1"/>
    <col min="4" max="4" width="6.7109375" style="8" customWidth="1"/>
    <col min="5" max="5" width="18.85546875" style="8" customWidth="1"/>
    <col min="6" max="8" width="10.7109375" style="39" customWidth="1"/>
    <col min="9" max="9" width="14.7109375" style="8" customWidth="1"/>
    <col min="10" max="11" width="4.7109375" style="132" customWidth="1"/>
    <col min="12" max="12" width="16.7109375" style="8" customWidth="1"/>
    <col min="13" max="13" width="4.5703125" style="8" customWidth="1"/>
    <col min="14" max="23" width="16.7109375" style="8" customWidth="1"/>
    <col min="24" max="25" width="4.7109375" style="8" customWidth="1"/>
    <col min="26" max="26" width="0" style="8" hidden="1" customWidth="1"/>
    <col min="27" max="16384" width="9.140625" style="8" hidden="1"/>
  </cols>
  <sheetData>
    <row r="1" spans="1:25" customFormat="1" ht="12.75">
      <c r="A1" s="9"/>
      <c r="B1" s="9"/>
      <c r="C1" s="9"/>
      <c r="D1" s="9"/>
      <c r="E1" s="9"/>
      <c r="F1" s="29"/>
      <c r="G1" s="29"/>
      <c r="H1" s="29"/>
      <c r="I1" s="9"/>
      <c r="J1" s="53"/>
      <c r="K1" s="53"/>
      <c r="L1" s="9"/>
      <c r="M1" s="9"/>
      <c r="N1" s="9"/>
      <c r="O1" s="9"/>
      <c r="P1" s="9"/>
      <c r="Q1" s="9"/>
      <c r="R1" s="9"/>
      <c r="S1" s="9"/>
      <c r="T1" s="9"/>
      <c r="U1" s="9"/>
      <c r="V1" s="9"/>
      <c r="W1" s="9"/>
      <c r="X1" s="9"/>
      <c r="Y1" s="9"/>
    </row>
    <row r="2" spans="1:25" customFormat="1" ht="12.75">
      <c r="A2" s="9"/>
      <c r="B2" s="10" t="s">
        <v>97</v>
      </c>
      <c r="C2" s="9"/>
      <c r="D2" s="10" t="s">
        <v>238</v>
      </c>
      <c r="E2" s="9"/>
      <c r="F2" s="29"/>
      <c r="G2" s="29"/>
      <c r="H2" s="29"/>
      <c r="I2" s="9"/>
      <c r="J2" s="53"/>
      <c r="K2" s="137"/>
      <c r="L2" s="138"/>
      <c r="M2" s="138"/>
      <c r="N2" s="138"/>
      <c r="O2" s="138"/>
      <c r="P2" s="138"/>
      <c r="Q2" s="138"/>
      <c r="R2" s="138"/>
      <c r="S2" s="138"/>
      <c r="T2" s="138"/>
      <c r="U2" s="138"/>
      <c r="V2" s="138"/>
      <c r="W2" s="138"/>
      <c r="X2" s="138"/>
      <c r="Y2" s="9"/>
    </row>
    <row r="3" spans="1:25" customFormat="1" ht="12.75">
      <c r="A3" s="9"/>
      <c r="B3" s="9"/>
      <c r="C3" s="9"/>
      <c r="D3" s="9"/>
      <c r="E3" s="9"/>
      <c r="F3" s="29"/>
      <c r="G3" s="29"/>
      <c r="H3" s="29"/>
      <c r="I3" s="9"/>
      <c r="J3" s="53"/>
      <c r="K3" s="137"/>
      <c r="L3" s="139" t="s">
        <v>113</v>
      </c>
      <c r="M3" s="138"/>
      <c r="N3" s="138"/>
      <c r="O3" s="138"/>
      <c r="P3" s="138"/>
      <c r="Q3" s="138"/>
      <c r="R3" s="138"/>
      <c r="S3" s="138"/>
      <c r="T3" s="138"/>
      <c r="U3" s="138"/>
      <c r="V3" s="138"/>
      <c r="W3" s="138"/>
      <c r="X3" s="138"/>
      <c r="Y3" s="9"/>
    </row>
    <row r="4" spans="1:25" customFormat="1" ht="13.5" thickBot="1">
      <c r="A4" s="9"/>
      <c r="B4" s="9"/>
      <c r="C4" s="9"/>
      <c r="D4" s="9"/>
      <c r="E4" s="9"/>
      <c r="F4" s="29"/>
      <c r="G4" s="29"/>
      <c r="H4" s="29"/>
      <c r="I4" s="9"/>
      <c r="J4" s="53"/>
      <c r="K4" s="137"/>
      <c r="L4" s="138"/>
      <c r="M4" s="138"/>
      <c r="N4" s="138"/>
      <c r="O4" s="138"/>
      <c r="P4" s="138"/>
      <c r="Q4" s="138"/>
      <c r="R4" s="138"/>
      <c r="S4" s="138"/>
      <c r="T4" s="138"/>
      <c r="U4" s="138"/>
      <c r="V4" s="138"/>
      <c r="W4" s="138"/>
      <c r="X4" s="138"/>
      <c r="Y4" s="9"/>
    </row>
    <row r="5" spans="1:25" s="7" customFormat="1" ht="38.25" customHeight="1">
      <c r="A5" s="11"/>
      <c r="B5" s="12" t="s">
        <v>32</v>
      </c>
      <c r="C5" s="13" t="s">
        <v>33</v>
      </c>
      <c r="D5" s="13" t="s">
        <v>35</v>
      </c>
      <c r="E5" s="13" t="s">
        <v>34</v>
      </c>
      <c r="F5" s="31" t="s">
        <v>213</v>
      </c>
      <c r="G5" s="31" t="s">
        <v>95</v>
      </c>
      <c r="H5" s="31" t="s">
        <v>96</v>
      </c>
      <c r="I5" s="133" t="s">
        <v>180</v>
      </c>
      <c r="J5" s="134"/>
      <c r="K5" s="140"/>
      <c r="L5" s="141" t="s">
        <v>114</v>
      </c>
      <c r="M5" s="138"/>
      <c r="N5" s="142" t="str">
        <f>"Dopravní rok "&amp;'Technicke hodnoceni'!D19</f>
        <v>Dopravní rok 1</v>
      </c>
      <c r="O5" s="143" t="str">
        <f>"Dopravní rok "&amp;'Technicke hodnoceni'!E19</f>
        <v>Dopravní rok 2</v>
      </c>
      <c r="P5" s="143" t="str">
        <f>"Dopravní rok "&amp;'Technicke hodnoceni'!F19</f>
        <v>Dopravní rok 3</v>
      </c>
      <c r="Q5" s="143" t="str">
        <f>"Dopravní rok "&amp;'Technicke hodnoceni'!G19</f>
        <v>Dopravní rok 4</v>
      </c>
      <c r="R5" s="143" t="str">
        <f>"Dopravní rok "&amp;'Technicke hodnoceni'!H19</f>
        <v>Dopravní rok 5</v>
      </c>
      <c r="S5" s="143" t="str">
        <f>"Dopravní rok "&amp;'Technicke hodnoceni'!I19</f>
        <v>Dopravní rok 6</v>
      </c>
      <c r="T5" s="143" t="str">
        <f>"Dopravní rok "&amp;'Technicke hodnoceni'!J19</f>
        <v>Dopravní rok 7</v>
      </c>
      <c r="U5" s="143" t="str">
        <f>"Dopravní rok "&amp;'Technicke hodnoceni'!K19</f>
        <v>Dopravní rok 8</v>
      </c>
      <c r="V5" s="143" t="str">
        <f>"Dopravní rok "&amp;'Technicke hodnoceni'!L19</f>
        <v>Dopravní rok 9</v>
      </c>
      <c r="W5" s="144" t="str">
        <f>"Dopravní rok "&amp;'Technicke hodnoceni'!M19</f>
        <v>Dopravní rok 10</v>
      </c>
      <c r="X5" s="145"/>
      <c r="Y5" s="11"/>
    </row>
    <row r="6" spans="1:25" s="43" customFormat="1" ht="13.5" thickBot="1">
      <c r="A6" s="40"/>
      <c r="B6" s="41"/>
      <c r="C6" s="33"/>
      <c r="D6" s="33"/>
      <c r="E6" s="33"/>
      <c r="F6" s="33" t="s">
        <v>36</v>
      </c>
      <c r="G6" s="33" t="s">
        <v>36</v>
      </c>
      <c r="H6" s="33" t="s">
        <v>36</v>
      </c>
      <c r="I6" s="42" t="s">
        <v>31</v>
      </c>
      <c r="J6" s="129"/>
      <c r="K6" s="146"/>
      <c r="L6" s="147" t="s">
        <v>29</v>
      </c>
      <c r="M6" s="138"/>
      <c r="N6" s="148" t="s">
        <v>29</v>
      </c>
      <c r="O6" s="149" t="s">
        <v>29</v>
      </c>
      <c r="P6" s="149" t="s">
        <v>29</v>
      </c>
      <c r="Q6" s="149" t="s">
        <v>29</v>
      </c>
      <c r="R6" s="149" t="s">
        <v>29</v>
      </c>
      <c r="S6" s="149" t="s">
        <v>29</v>
      </c>
      <c r="T6" s="149" t="s">
        <v>29</v>
      </c>
      <c r="U6" s="149" t="s">
        <v>29</v>
      </c>
      <c r="V6" s="149" t="s">
        <v>29</v>
      </c>
      <c r="W6" s="150" t="s">
        <v>29</v>
      </c>
      <c r="X6" s="151"/>
      <c r="Y6" s="40"/>
    </row>
    <row r="7" spans="1:25" customFormat="1" ht="13.5" thickTop="1">
      <c r="A7" s="9"/>
      <c r="B7" s="14">
        <v>11</v>
      </c>
      <c r="C7" s="15" t="s">
        <v>110</v>
      </c>
      <c r="D7" s="16" t="s">
        <v>19</v>
      </c>
      <c r="E7" s="17" t="s">
        <v>108</v>
      </c>
      <c r="F7" s="109"/>
      <c r="G7" s="109"/>
      <c r="H7" s="109"/>
      <c r="I7" s="228"/>
      <c r="J7" s="130"/>
      <c r="K7" s="152"/>
      <c r="L7" s="193"/>
      <c r="M7" s="138"/>
      <c r="N7" s="170"/>
      <c r="O7" s="171"/>
      <c r="P7" s="171"/>
      <c r="Q7" s="171"/>
      <c r="R7" s="171"/>
      <c r="S7" s="171"/>
      <c r="T7" s="171"/>
      <c r="U7" s="171"/>
      <c r="V7" s="171"/>
      <c r="W7" s="172"/>
      <c r="X7" s="138"/>
      <c r="Y7" s="9"/>
    </row>
    <row r="8" spans="1:25" customFormat="1" ht="12.75">
      <c r="A8" s="9"/>
      <c r="B8" s="18"/>
      <c r="C8" s="19"/>
      <c r="D8" s="20" t="s">
        <v>20</v>
      </c>
      <c r="E8" s="21" t="s">
        <v>238</v>
      </c>
      <c r="F8" s="34">
        <f>'Cenova nabidka CELKOVA'!F7</f>
        <v>0</v>
      </c>
      <c r="G8" s="34">
        <f>'Cenova nabidka CELKOVA'!G7</f>
        <v>1</v>
      </c>
      <c r="H8" s="34">
        <f>100%-F8-G8</f>
        <v>0</v>
      </c>
      <c r="I8" s="230">
        <f>IF(L33=0,0,L8/L33)</f>
        <v>0</v>
      </c>
      <c r="J8" s="130"/>
      <c r="K8" s="152"/>
      <c r="L8" s="157">
        <f>AVERAGE(N8:W8)</f>
        <v>0</v>
      </c>
      <c r="M8" s="138"/>
      <c r="N8" s="154">
        <f>ROUND('NABIDKA DOPRAVCE'!$K$12,3)*N$33</f>
        <v>0</v>
      </c>
      <c r="O8" s="155">
        <f>ROUND('NABIDKA DOPRAVCE'!$K$12,3)*O$33</f>
        <v>0</v>
      </c>
      <c r="P8" s="155">
        <f>ROUND('NABIDKA DOPRAVCE'!$K$12,3)*P$33</f>
        <v>0</v>
      </c>
      <c r="Q8" s="155">
        <f>ROUND('NABIDKA DOPRAVCE'!$K$12,3)*Q$33</f>
        <v>0</v>
      </c>
      <c r="R8" s="155">
        <f>ROUND('NABIDKA DOPRAVCE'!$K$12,3)*R$33</f>
        <v>0</v>
      </c>
      <c r="S8" s="155">
        <f>ROUND('NABIDKA DOPRAVCE'!$K$12,3)*S$33</f>
        <v>0</v>
      </c>
      <c r="T8" s="155">
        <f>ROUND('NABIDKA DOPRAVCE'!$K$12,3)*T$33</f>
        <v>0</v>
      </c>
      <c r="U8" s="155">
        <f>ROUND('NABIDKA DOPRAVCE'!$K$12,3)*U$33</f>
        <v>0</v>
      </c>
      <c r="V8" s="155">
        <f>ROUND('NABIDKA DOPRAVCE'!$K$12,3)*V$33</f>
        <v>0</v>
      </c>
      <c r="W8" s="156">
        <f>ROUND('NABIDKA DOPRAVCE'!$K$12,3)*W$33</f>
        <v>0</v>
      </c>
      <c r="X8" s="138"/>
      <c r="Y8" s="9"/>
    </row>
    <row r="9" spans="1:25" customFormat="1" ht="12.75">
      <c r="A9" s="9"/>
      <c r="B9" s="22"/>
      <c r="C9" s="17"/>
      <c r="D9" s="20" t="s">
        <v>21</v>
      </c>
      <c r="E9" s="21" t="s">
        <v>22</v>
      </c>
      <c r="F9" s="34">
        <f>'Cenova nabidka CELKOVA'!F8</f>
        <v>0</v>
      </c>
      <c r="G9" s="34">
        <f>'Cenova nabidka CELKOVA'!G8</f>
        <v>1</v>
      </c>
      <c r="H9" s="34">
        <f t="shared" ref="H9:H26" si="0">100%-F9-G9</f>
        <v>0</v>
      </c>
      <c r="I9" s="232">
        <f>ROUND('NABIDKA DOPRAVCE'!K13,3)</f>
        <v>0</v>
      </c>
      <c r="J9" s="130"/>
      <c r="K9" s="152"/>
      <c r="L9" s="153">
        <f t="shared" ref="L9:L26" si="1">$I9*L$33</f>
        <v>0</v>
      </c>
      <c r="M9" s="138"/>
      <c r="N9" s="154">
        <f t="shared" ref="N9:W18" si="2">$I9*N$33</f>
        <v>0</v>
      </c>
      <c r="O9" s="155">
        <f t="shared" si="2"/>
        <v>0</v>
      </c>
      <c r="P9" s="155">
        <f t="shared" si="2"/>
        <v>0</v>
      </c>
      <c r="Q9" s="155">
        <f t="shared" si="2"/>
        <v>0</v>
      </c>
      <c r="R9" s="155">
        <f t="shared" si="2"/>
        <v>0</v>
      </c>
      <c r="S9" s="155">
        <f t="shared" si="2"/>
        <v>0</v>
      </c>
      <c r="T9" s="155">
        <f t="shared" si="2"/>
        <v>0</v>
      </c>
      <c r="U9" s="155">
        <f t="shared" si="2"/>
        <v>0</v>
      </c>
      <c r="V9" s="155">
        <f t="shared" si="2"/>
        <v>0</v>
      </c>
      <c r="W9" s="156">
        <f t="shared" si="2"/>
        <v>0</v>
      </c>
      <c r="X9" s="138"/>
      <c r="Y9" s="9"/>
    </row>
    <row r="10" spans="1:25" customFormat="1" ht="12.75">
      <c r="A10" s="9"/>
      <c r="B10" s="23">
        <v>12</v>
      </c>
      <c r="C10" s="46" t="s">
        <v>5</v>
      </c>
      <c r="D10" s="48"/>
      <c r="E10" s="47"/>
      <c r="F10" s="34">
        <f>'Cenova nabidka CELKOVA'!F9</f>
        <v>0</v>
      </c>
      <c r="G10" s="34">
        <f>'Cenova nabidka CELKOVA'!G9</f>
        <v>0</v>
      </c>
      <c r="H10" s="34">
        <f t="shared" si="0"/>
        <v>1</v>
      </c>
      <c r="I10" s="232">
        <f>ROUND('NABIDKA DOPRAVCE'!K14,3)</f>
        <v>0</v>
      </c>
      <c r="J10" s="130"/>
      <c r="K10" s="152"/>
      <c r="L10" s="153">
        <f t="shared" si="1"/>
        <v>0</v>
      </c>
      <c r="M10" s="138"/>
      <c r="N10" s="154">
        <f t="shared" si="2"/>
        <v>0</v>
      </c>
      <c r="O10" s="155">
        <f t="shared" si="2"/>
        <v>0</v>
      </c>
      <c r="P10" s="155">
        <f t="shared" si="2"/>
        <v>0</v>
      </c>
      <c r="Q10" s="155">
        <f t="shared" si="2"/>
        <v>0</v>
      </c>
      <c r="R10" s="155">
        <f t="shared" si="2"/>
        <v>0</v>
      </c>
      <c r="S10" s="155">
        <f t="shared" si="2"/>
        <v>0</v>
      </c>
      <c r="T10" s="155">
        <f t="shared" si="2"/>
        <v>0</v>
      </c>
      <c r="U10" s="155">
        <f t="shared" si="2"/>
        <v>0</v>
      </c>
      <c r="V10" s="155">
        <f t="shared" si="2"/>
        <v>0</v>
      </c>
      <c r="W10" s="156">
        <f t="shared" si="2"/>
        <v>0</v>
      </c>
      <c r="X10" s="138"/>
      <c r="Y10" s="9"/>
    </row>
    <row r="11" spans="1:25" customFormat="1" ht="12.75">
      <c r="A11" s="9"/>
      <c r="B11" s="23">
        <v>13</v>
      </c>
      <c r="C11" s="46" t="s">
        <v>6</v>
      </c>
      <c r="D11" s="48"/>
      <c r="E11" s="47"/>
      <c r="F11" s="35">
        <f>'Cenova nabidka CELKOVA'!F10</f>
        <v>0</v>
      </c>
      <c r="G11" s="35">
        <f>'Cenova nabidka CELKOVA'!G10</f>
        <v>0</v>
      </c>
      <c r="H11" s="35">
        <f t="shared" si="0"/>
        <v>1</v>
      </c>
      <c r="I11" s="232">
        <f>ROUND('NABIDKA DOPRAVCE'!K15,3)</f>
        <v>0</v>
      </c>
      <c r="J11" s="130"/>
      <c r="K11" s="152"/>
      <c r="L11" s="153">
        <f t="shared" si="1"/>
        <v>0</v>
      </c>
      <c r="M11" s="138"/>
      <c r="N11" s="158">
        <f t="shared" si="2"/>
        <v>0</v>
      </c>
      <c r="O11" s="159">
        <f t="shared" si="2"/>
        <v>0</v>
      </c>
      <c r="P11" s="159">
        <f t="shared" si="2"/>
        <v>0</v>
      </c>
      <c r="Q11" s="159">
        <f t="shared" si="2"/>
        <v>0</v>
      </c>
      <c r="R11" s="159">
        <f t="shared" si="2"/>
        <v>0</v>
      </c>
      <c r="S11" s="159">
        <f t="shared" si="2"/>
        <v>0</v>
      </c>
      <c r="T11" s="159">
        <f t="shared" si="2"/>
        <v>0</v>
      </c>
      <c r="U11" s="159">
        <f t="shared" si="2"/>
        <v>0</v>
      </c>
      <c r="V11" s="159">
        <f t="shared" si="2"/>
        <v>0</v>
      </c>
      <c r="W11" s="160">
        <f t="shared" si="2"/>
        <v>0</v>
      </c>
      <c r="X11" s="138"/>
      <c r="Y11" s="9"/>
    </row>
    <row r="12" spans="1:25" customFormat="1" ht="12.75">
      <c r="A12" s="9"/>
      <c r="B12" s="24">
        <v>14</v>
      </c>
      <c r="C12" s="25" t="s">
        <v>7</v>
      </c>
      <c r="D12" s="20" t="s">
        <v>25</v>
      </c>
      <c r="E12" s="21" t="s">
        <v>23</v>
      </c>
      <c r="F12" s="35">
        <f>'Cenova nabidka CELKOVA'!F11</f>
        <v>0</v>
      </c>
      <c r="G12" s="35">
        <f>'Cenova nabidka CELKOVA'!G11</f>
        <v>1</v>
      </c>
      <c r="H12" s="35">
        <f t="shared" si="0"/>
        <v>0</v>
      </c>
      <c r="I12" s="232">
        <f>ROUND('NABIDKA DOPRAVCE'!K16,3)</f>
        <v>0</v>
      </c>
      <c r="J12" s="130"/>
      <c r="K12" s="152"/>
      <c r="L12" s="153">
        <f t="shared" si="1"/>
        <v>0</v>
      </c>
      <c r="M12" s="138"/>
      <c r="N12" s="158">
        <f t="shared" si="2"/>
        <v>0</v>
      </c>
      <c r="O12" s="159">
        <f t="shared" si="2"/>
        <v>0</v>
      </c>
      <c r="P12" s="159">
        <f t="shared" si="2"/>
        <v>0</v>
      </c>
      <c r="Q12" s="159">
        <f t="shared" si="2"/>
        <v>0</v>
      </c>
      <c r="R12" s="159">
        <f t="shared" si="2"/>
        <v>0</v>
      </c>
      <c r="S12" s="159">
        <f t="shared" si="2"/>
        <v>0</v>
      </c>
      <c r="T12" s="159">
        <f t="shared" si="2"/>
        <v>0</v>
      </c>
      <c r="U12" s="159">
        <f t="shared" si="2"/>
        <v>0</v>
      </c>
      <c r="V12" s="159">
        <f t="shared" si="2"/>
        <v>0</v>
      </c>
      <c r="W12" s="160">
        <f t="shared" si="2"/>
        <v>0</v>
      </c>
      <c r="X12" s="138"/>
      <c r="Y12" s="9"/>
    </row>
    <row r="13" spans="1:25" customFormat="1" ht="12.75">
      <c r="A13" s="9"/>
      <c r="B13" s="22"/>
      <c r="C13" s="17"/>
      <c r="D13" s="20" t="s">
        <v>26</v>
      </c>
      <c r="E13" s="21" t="s">
        <v>22</v>
      </c>
      <c r="F13" s="35">
        <f>'Cenova nabidka CELKOVA'!F12</f>
        <v>0</v>
      </c>
      <c r="G13" s="35">
        <f>'Cenova nabidka CELKOVA'!G12</f>
        <v>0</v>
      </c>
      <c r="H13" s="35">
        <f t="shared" si="0"/>
        <v>1</v>
      </c>
      <c r="I13" s="232">
        <f>ROUND('NABIDKA DOPRAVCE'!K17,3)</f>
        <v>0</v>
      </c>
      <c r="J13" s="130"/>
      <c r="K13" s="152"/>
      <c r="L13" s="153">
        <f t="shared" si="1"/>
        <v>0</v>
      </c>
      <c r="M13" s="138"/>
      <c r="N13" s="158">
        <f t="shared" si="2"/>
        <v>0</v>
      </c>
      <c r="O13" s="159">
        <f t="shared" si="2"/>
        <v>0</v>
      </c>
      <c r="P13" s="159">
        <f t="shared" si="2"/>
        <v>0</v>
      </c>
      <c r="Q13" s="159">
        <f t="shared" si="2"/>
        <v>0</v>
      </c>
      <c r="R13" s="159">
        <f t="shared" si="2"/>
        <v>0</v>
      </c>
      <c r="S13" s="159">
        <f t="shared" si="2"/>
        <v>0</v>
      </c>
      <c r="T13" s="159">
        <f t="shared" si="2"/>
        <v>0</v>
      </c>
      <c r="U13" s="159">
        <f t="shared" si="2"/>
        <v>0</v>
      </c>
      <c r="V13" s="159">
        <f t="shared" si="2"/>
        <v>0</v>
      </c>
      <c r="W13" s="160">
        <f t="shared" si="2"/>
        <v>0</v>
      </c>
      <c r="X13" s="138"/>
      <c r="Y13" s="9"/>
    </row>
    <row r="14" spans="1:25" customFormat="1" ht="12.75">
      <c r="A14" s="9"/>
      <c r="B14" s="23">
        <v>15</v>
      </c>
      <c r="C14" s="46" t="s">
        <v>39</v>
      </c>
      <c r="D14" s="48"/>
      <c r="E14" s="47"/>
      <c r="F14" s="35">
        <f>'Cenova nabidka CELKOVA'!F13</f>
        <v>0</v>
      </c>
      <c r="G14" s="35">
        <f>'Cenova nabidka CELKOVA'!G13</f>
        <v>1</v>
      </c>
      <c r="H14" s="35">
        <f t="shared" si="0"/>
        <v>0</v>
      </c>
      <c r="I14" s="232">
        <f>ROUND('NABIDKA DOPRAVCE'!K18,3)</f>
        <v>0</v>
      </c>
      <c r="J14" s="130"/>
      <c r="K14" s="152"/>
      <c r="L14" s="153">
        <f t="shared" si="1"/>
        <v>0</v>
      </c>
      <c r="M14" s="138"/>
      <c r="N14" s="158">
        <f t="shared" si="2"/>
        <v>0</v>
      </c>
      <c r="O14" s="159">
        <f t="shared" si="2"/>
        <v>0</v>
      </c>
      <c r="P14" s="159">
        <f t="shared" si="2"/>
        <v>0</v>
      </c>
      <c r="Q14" s="159">
        <f t="shared" si="2"/>
        <v>0</v>
      </c>
      <c r="R14" s="159">
        <f t="shared" si="2"/>
        <v>0</v>
      </c>
      <c r="S14" s="159">
        <f t="shared" si="2"/>
        <v>0</v>
      </c>
      <c r="T14" s="159">
        <f t="shared" si="2"/>
        <v>0</v>
      </c>
      <c r="U14" s="159">
        <f t="shared" si="2"/>
        <v>0</v>
      </c>
      <c r="V14" s="159">
        <f t="shared" si="2"/>
        <v>0</v>
      </c>
      <c r="W14" s="160">
        <f t="shared" si="2"/>
        <v>0</v>
      </c>
      <c r="X14" s="138"/>
      <c r="Y14" s="9"/>
    </row>
    <row r="15" spans="1:25" customFormat="1" ht="12.75">
      <c r="A15" s="9"/>
      <c r="B15" s="24">
        <v>16</v>
      </c>
      <c r="C15" s="25" t="s">
        <v>8</v>
      </c>
      <c r="D15" s="20" t="s">
        <v>27</v>
      </c>
      <c r="E15" s="21" t="s">
        <v>24</v>
      </c>
      <c r="F15" s="34">
        <f>'Cenova nabidka CELKOVA'!F14</f>
        <v>0</v>
      </c>
      <c r="G15" s="34">
        <f>'Cenova nabidka CELKOVA'!G14</f>
        <v>1</v>
      </c>
      <c r="H15" s="34">
        <f t="shared" si="0"/>
        <v>0</v>
      </c>
      <c r="I15" s="232">
        <f>ROUND('NABIDKA DOPRAVCE'!K19,3)</f>
        <v>0</v>
      </c>
      <c r="J15" s="130"/>
      <c r="K15" s="152"/>
      <c r="L15" s="153">
        <f t="shared" si="1"/>
        <v>0</v>
      </c>
      <c r="M15" s="138"/>
      <c r="N15" s="154">
        <f t="shared" si="2"/>
        <v>0</v>
      </c>
      <c r="O15" s="155">
        <f t="shared" si="2"/>
        <v>0</v>
      </c>
      <c r="P15" s="155">
        <f t="shared" si="2"/>
        <v>0</v>
      </c>
      <c r="Q15" s="155">
        <f t="shared" si="2"/>
        <v>0</v>
      </c>
      <c r="R15" s="155">
        <f t="shared" si="2"/>
        <v>0</v>
      </c>
      <c r="S15" s="155">
        <f t="shared" si="2"/>
        <v>0</v>
      </c>
      <c r="T15" s="155">
        <f t="shared" si="2"/>
        <v>0</v>
      </c>
      <c r="U15" s="155">
        <f t="shared" si="2"/>
        <v>0</v>
      </c>
      <c r="V15" s="155">
        <f t="shared" si="2"/>
        <v>0</v>
      </c>
      <c r="W15" s="156">
        <f t="shared" si="2"/>
        <v>0</v>
      </c>
      <c r="X15" s="138"/>
      <c r="Y15" s="9"/>
    </row>
    <row r="16" spans="1:25" customFormat="1" ht="12.75">
      <c r="A16" s="9"/>
      <c r="B16" s="18"/>
      <c r="C16" s="19"/>
      <c r="D16" s="20" t="s">
        <v>28</v>
      </c>
      <c r="E16" s="21" t="s">
        <v>22</v>
      </c>
      <c r="F16" s="35">
        <f>'Cenova nabidka CELKOVA'!F15</f>
        <v>0</v>
      </c>
      <c r="G16" s="35">
        <f>'Cenova nabidka CELKOVA'!G15</f>
        <v>0</v>
      </c>
      <c r="H16" s="35">
        <f t="shared" si="0"/>
        <v>1</v>
      </c>
      <c r="I16" s="232">
        <f>ROUND('NABIDKA DOPRAVCE'!K20,3)</f>
        <v>0</v>
      </c>
      <c r="J16" s="130"/>
      <c r="K16" s="152"/>
      <c r="L16" s="153">
        <f t="shared" si="1"/>
        <v>0</v>
      </c>
      <c r="M16" s="138"/>
      <c r="N16" s="158">
        <f t="shared" si="2"/>
        <v>0</v>
      </c>
      <c r="O16" s="159">
        <f t="shared" si="2"/>
        <v>0</v>
      </c>
      <c r="P16" s="159">
        <f t="shared" si="2"/>
        <v>0</v>
      </c>
      <c r="Q16" s="159">
        <f t="shared" si="2"/>
        <v>0</v>
      </c>
      <c r="R16" s="159">
        <f t="shared" si="2"/>
        <v>0</v>
      </c>
      <c r="S16" s="159">
        <f t="shared" si="2"/>
        <v>0</v>
      </c>
      <c r="T16" s="159">
        <f t="shared" si="2"/>
        <v>0</v>
      </c>
      <c r="U16" s="159">
        <f t="shared" si="2"/>
        <v>0</v>
      </c>
      <c r="V16" s="159">
        <f t="shared" si="2"/>
        <v>0</v>
      </c>
      <c r="W16" s="160">
        <f t="shared" si="2"/>
        <v>0</v>
      </c>
      <c r="X16" s="138"/>
      <c r="Y16" s="9"/>
    </row>
    <row r="17" spans="1:25" customFormat="1" ht="12.75">
      <c r="A17" s="9"/>
      <c r="B17" s="22">
        <v>17</v>
      </c>
      <c r="C17" s="17" t="s">
        <v>9</v>
      </c>
      <c r="D17" s="20" t="s">
        <v>37</v>
      </c>
      <c r="E17" s="21" t="s">
        <v>24</v>
      </c>
      <c r="F17" s="35">
        <f>'Cenova nabidka CELKOVA'!F16</f>
        <v>0</v>
      </c>
      <c r="G17" s="35">
        <f>'Cenova nabidka CELKOVA'!G16</f>
        <v>1</v>
      </c>
      <c r="H17" s="35">
        <f t="shared" si="0"/>
        <v>0</v>
      </c>
      <c r="I17" s="232">
        <f>ROUND('NABIDKA DOPRAVCE'!K21,3)</f>
        <v>0</v>
      </c>
      <c r="J17" s="130"/>
      <c r="K17" s="152"/>
      <c r="L17" s="153">
        <f t="shared" si="1"/>
        <v>0</v>
      </c>
      <c r="M17" s="138"/>
      <c r="N17" s="158">
        <f t="shared" si="2"/>
        <v>0</v>
      </c>
      <c r="O17" s="159">
        <f t="shared" si="2"/>
        <v>0</v>
      </c>
      <c r="P17" s="159">
        <f t="shared" si="2"/>
        <v>0</v>
      </c>
      <c r="Q17" s="159">
        <f t="shared" si="2"/>
        <v>0</v>
      </c>
      <c r="R17" s="159">
        <f t="shared" si="2"/>
        <v>0</v>
      </c>
      <c r="S17" s="159">
        <f t="shared" si="2"/>
        <v>0</v>
      </c>
      <c r="T17" s="159">
        <f t="shared" si="2"/>
        <v>0</v>
      </c>
      <c r="U17" s="159">
        <f t="shared" si="2"/>
        <v>0</v>
      </c>
      <c r="V17" s="159">
        <f t="shared" si="2"/>
        <v>0</v>
      </c>
      <c r="W17" s="160">
        <f t="shared" si="2"/>
        <v>0</v>
      </c>
      <c r="X17" s="138"/>
      <c r="Y17" s="9"/>
    </row>
    <row r="18" spans="1:25" customFormat="1" ht="12.75">
      <c r="A18" s="9"/>
      <c r="B18" s="23"/>
      <c r="C18" s="21"/>
      <c r="D18" s="20" t="s">
        <v>38</v>
      </c>
      <c r="E18" s="21" t="s">
        <v>22</v>
      </c>
      <c r="F18" s="35">
        <f>'Cenova nabidka CELKOVA'!F17</f>
        <v>0</v>
      </c>
      <c r="G18" s="35">
        <f>'Cenova nabidka CELKOVA'!G17</f>
        <v>0</v>
      </c>
      <c r="H18" s="35">
        <f t="shared" si="0"/>
        <v>1</v>
      </c>
      <c r="I18" s="232">
        <f>ROUND('NABIDKA DOPRAVCE'!K22,3)</f>
        <v>0</v>
      </c>
      <c r="J18" s="130"/>
      <c r="K18" s="152"/>
      <c r="L18" s="153">
        <f t="shared" si="1"/>
        <v>0</v>
      </c>
      <c r="M18" s="138"/>
      <c r="N18" s="158">
        <f t="shared" si="2"/>
        <v>0</v>
      </c>
      <c r="O18" s="159">
        <f t="shared" si="2"/>
        <v>0</v>
      </c>
      <c r="P18" s="159">
        <f t="shared" si="2"/>
        <v>0</v>
      </c>
      <c r="Q18" s="159">
        <f t="shared" si="2"/>
        <v>0</v>
      </c>
      <c r="R18" s="159">
        <f t="shared" si="2"/>
        <v>0</v>
      </c>
      <c r="S18" s="159">
        <f t="shared" si="2"/>
        <v>0</v>
      </c>
      <c r="T18" s="159">
        <f t="shared" si="2"/>
        <v>0</v>
      </c>
      <c r="U18" s="159">
        <f t="shared" si="2"/>
        <v>0</v>
      </c>
      <c r="V18" s="159">
        <f t="shared" si="2"/>
        <v>0</v>
      </c>
      <c r="W18" s="160">
        <f t="shared" si="2"/>
        <v>0</v>
      </c>
      <c r="X18" s="138"/>
      <c r="Y18" s="9"/>
    </row>
    <row r="19" spans="1:25" customFormat="1" ht="12.75">
      <c r="A19" s="9"/>
      <c r="B19" s="23">
        <v>18</v>
      </c>
      <c r="C19" s="46" t="s">
        <v>10</v>
      </c>
      <c r="D19" s="48"/>
      <c r="E19" s="47"/>
      <c r="F19" s="35">
        <f>'Cenova nabidka CELKOVA'!F18</f>
        <v>0</v>
      </c>
      <c r="G19" s="35">
        <f>'Cenova nabidka CELKOVA'!G18</f>
        <v>0</v>
      </c>
      <c r="H19" s="35">
        <f t="shared" si="0"/>
        <v>1</v>
      </c>
      <c r="I19" s="232">
        <f>ROUND('NABIDKA DOPRAVCE'!K23,3)</f>
        <v>0</v>
      </c>
      <c r="J19" s="130"/>
      <c r="K19" s="152"/>
      <c r="L19" s="153">
        <f t="shared" si="1"/>
        <v>0</v>
      </c>
      <c r="M19" s="138"/>
      <c r="N19" s="158">
        <f t="shared" ref="N19:W26" si="3">$I19*N$33</f>
        <v>0</v>
      </c>
      <c r="O19" s="159">
        <f t="shared" si="3"/>
        <v>0</v>
      </c>
      <c r="P19" s="159">
        <f t="shared" si="3"/>
        <v>0</v>
      </c>
      <c r="Q19" s="159">
        <f t="shared" si="3"/>
        <v>0</v>
      </c>
      <c r="R19" s="159">
        <f t="shared" si="3"/>
        <v>0</v>
      </c>
      <c r="S19" s="159">
        <f t="shared" si="3"/>
        <v>0</v>
      </c>
      <c r="T19" s="159">
        <f t="shared" si="3"/>
        <v>0</v>
      </c>
      <c r="U19" s="159">
        <f t="shared" si="3"/>
        <v>0</v>
      </c>
      <c r="V19" s="159">
        <f t="shared" si="3"/>
        <v>0</v>
      </c>
      <c r="W19" s="160">
        <f t="shared" si="3"/>
        <v>0</v>
      </c>
      <c r="X19" s="138"/>
      <c r="Y19" s="9"/>
    </row>
    <row r="20" spans="1:25" customFormat="1" ht="12.75">
      <c r="A20" s="9"/>
      <c r="B20" s="23">
        <v>19</v>
      </c>
      <c r="C20" s="46" t="s">
        <v>11</v>
      </c>
      <c r="D20" s="48"/>
      <c r="E20" s="47"/>
      <c r="F20" s="35">
        <f>'Cenova nabidka CELKOVA'!F19</f>
        <v>0</v>
      </c>
      <c r="G20" s="35">
        <f>'Cenova nabidka CELKOVA'!G19</f>
        <v>0</v>
      </c>
      <c r="H20" s="35">
        <f t="shared" si="0"/>
        <v>1</v>
      </c>
      <c r="I20" s="232">
        <f>ROUND('NABIDKA DOPRAVCE'!K24,3)</f>
        <v>0</v>
      </c>
      <c r="J20" s="130"/>
      <c r="K20" s="152"/>
      <c r="L20" s="153">
        <f t="shared" si="1"/>
        <v>0</v>
      </c>
      <c r="M20" s="138"/>
      <c r="N20" s="158">
        <f t="shared" si="3"/>
        <v>0</v>
      </c>
      <c r="O20" s="159">
        <f t="shared" si="3"/>
        <v>0</v>
      </c>
      <c r="P20" s="159">
        <f t="shared" si="3"/>
        <v>0</v>
      </c>
      <c r="Q20" s="159">
        <f t="shared" si="3"/>
        <v>0</v>
      </c>
      <c r="R20" s="159">
        <f t="shared" si="3"/>
        <v>0</v>
      </c>
      <c r="S20" s="159">
        <f t="shared" si="3"/>
        <v>0</v>
      </c>
      <c r="T20" s="159">
        <f t="shared" si="3"/>
        <v>0</v>
      </c>
      <c r="U20" s="159">
        <f t="shared" si="3"/>
        <v>0</v>
      </c>
      <c r="V20" s="159">
        <f t="shared" si="3"/>
        <v>0</v>
      </c>
      <c r="W20" s="160">
        <f t="shared" si="3"/>
        <v>0</v>
      </c>
      <c r="X20" s="138"/>
      <c r="Y20" s="9"/>
    </row>
    <row r="21" spans="1:25" customFormat="1" ht="12.75">
      <c r="A21" s="9"/>
      <c r="B21" s="23">
        <v>20</v>
      </c>
      <c r="C21" s="46" t="s">
        <v>12</v>
      </c>
      <c r="D21" s="48"/>
      <c r="E21" s="47"/>
      <c r="F21" s="35">
        <f>'Cenova nabidka CELKOVA'!F20</f>
        <v>0</v>
      </c>
      <c r="G21" s="35">
        <f>'Cenova nabidka CELKOVA'!G20</f>
        <v>0</v>
      </c>
      <c r="H21" s="35">
        <f t="shared" si="0"/>
        <v>1</v>
      </c>
      <c r="I21" s="232">
        <f>ROUND('NABIDKA DOPRAVCE'!K25,3)</f>
        <v>0</v>
      </c>
      <c r="J21" s="130"/>
      <c r="K21" s="152"/>
      <c r="L21" s="153">
        <f t="shared" si="1"/>
        <v>0</v>
      </c>
      <c r="M21" s="138"/>
      <c r="N21" s="158">
        <f t="shared" si="3"/>
        <v>0</v>
      </c>
      <c r="O21" s="159">
        <f t="shared" si="3"/>
        <v>0</v>
      </c>
      <c r="P21" s="159">
        <f t="shared" si="3"/>
        <v>0</v>
      </c>
      <c r="Q21" s="159">
        <f t="shared" si="3"/>
        <v>0</v>
      </c>
      <c r="R21" s="159">
        <f t="shared" si="3"/>
        <v>0</v>
      </c>
      <c r="S21" s="159">
        <f t="shared" si="3"/>
        <v>0</v>
      </c>
      <c r="T21" s="159">
        <f t="shared" si="3"/>
        <v>0</v>
      </c>
      <c r="U21" s="159">
        <f t="shared" si="3"/>
        <v>0</v>
      </c>
      <c r="V21" s="159">
        <f t="shared" si="3"/>
        <v>0</v>
      </c>
      <c r="W21" s="160">
        <f t="shared" si="3"/>
        <v>0</v>
      </c>
      <c r="X21" s="138"/>
      <c r="Y21" s="9"/>
    </row>
    <row r="22" spans="1:25" customFormat="1" ht="12.75">
      <c r="A22" s="9"/>
      <c r="B22" s="23">
        <v>21</v>
      </c>
      <c r="C22" s="46" t="s">
        <v>13</v>
      </c>
      <c r="D22" s="48"/>
      <c r="E22" s="47"/>
      <c r="F22" s="35">
        <f>'Cenova nabidka CELKOVA'!F21</f>
        <v>0</v>
      </c>
      <c r="G22" s="35">
        <f>'Cenova nabidka CELKOVA'!G21</f>
        <v>0</v>
      </c>
      <c r="H22" s="35">
        <f t="shared" si="0"/>
        <v>1</v>
      </c>
      <c r="I22" s="232">
        <f>ROUND('NABIDKA DOPRAVCE'!K26,3)</f>
        <v>0</v>
      </c>
      <c r="J22" s="130"/>
      <c r="K22" s="152"/>
      <c r="L22" s="153">
        <f t="shared" si="1"/>
        <v>0</v>
      </c>
      <c r="M22" s="138"/>
      <c r="N22" s="158">
        <f t="shared" si="3"/>
        <v>0</v>
      </c>
      <c r="O22" s="159">
        <f t="shared" si="3"/>
        <v>0</v>
      </c>
      <c r="P22" s="159">
        <f t="shared" si="3"/>
        <v>0</v>
      </c>
      <c r="Q22" s="159">
        <f t="shared" si="3"/>
        <v>0</v>
      </c>
      <c r="R22" s="159">
        <f t="shared" si="3"/>
        <v>0</v>
      </c>
      <c r="S22" s="159">
        <f t="shared" si="3"/>
        <v>0</v>
      </c>
      <c r="T22" s="159">
        <f t="shared" si="3"/>
        <v>0</v>
      </c>
      <c r="U22" s="159">
        <f t="shared" si="3"/>
        <v>0</v>
      </c>
      <c r="V22" s="159">
        <f t="shared" si="3"/>
        <v>0</v>
      </c>
      <c r="W22" s="160">
        <f t="shared" si="3"/>
        <v>0</v>
      </c>
      <c r="X22" s="138"/>
      <c r="Y22" s="9"/>
    </row>
    <row r="23" spans="1:25" customFormat="1" ht="12.75">
      <c r="A23" s="9"/>
      <c r="B23" s="23">
        <v>22</v>
      </c>
      <c r="C23" s="46" t="s">
        <v>14</v>
      </c>
      <c r="D23" s="48"/>
      <c r="E23" s="47"/>
      <c r="F23" s="35">
        <f>'Cenova nabidka CELKOVA'!F22</f>
        <v>0</v>
      </c>
      <c r="G23" s="35">
        <f>'Cenova nabidka CELKOVA'!G22</f>
        <v>0</v>
      </c>
      <c r="H23" s="35">
        <f t="shared" si="0"/>
        <v>1</v>
      </c>
      <c r="I23" s="232">
        <f>ROUND('NABIDKA DOPRAVCE'!K27,3)</f>
        <v>0</v>
      </c>
      <c r="J23" s="130"/>
      <c r="K23" s="152"/>
      <c r="L23" s="153">
        <f t="shared" si="1"/>
        <v>0</v>
      </c>
      <c r="M23" s="138"/>
      <c r="N23" s="158">
        <f t="shared" si="3"/>
        <v>0</v>
      </c>
      <c r="O23" s="159">
        <f t="shared" si="3"/>
        <v>0</v>
      </c>
      <c r="P23" s="159">
        <f t="shared" si="3"/>
        <v>0</v>
      </c>
      <c r="Q23" s="159">
        <f t="shared" si="3"/>
        <v>0</v>
      </c>
      <c r="R23" s="159">
        <f t="shared" si="3"/>
        <v>0</v>
      </c>
      <c r="S23" s="159">
        <f t="shared" si="3"/>
        <v>0</v>
      </c>
      <c r="T23" s="159">
        <f t="shared" si="3"/>
        <v>0</v>
      </c>
      <c r="U23" s="159">
        <f t="shared" si="3"/>
        <v>0</v>
      </c>
      <c r="V23" s="159">
        <f t="shared" si="3"/>
        <v>0</v>
      </c>
      <c r="W23" s="160">
        <f t="shared" si="3"/>
        <v>0</v>
      </c>
      <c r="X23" s="138"/>
      <c r="Y23" s="9"/>
    </row>
    <row r="24" spans="1:25" customFormat="1" ht="12.75">
      <c r="A24" s="9"/>
      <c r="B24" s="23">
        <v>23</v>
      </c>
      <c r="C24" s="46" t="s">
        <v>15</v>
      </c>
      <c r="D24" s="48"/>
      <c r="E24" s="47"/>
      <c r="F24" s="35">
        <f>'Cenova nabidka CELKOVA'!F23</f>
        <v>0</v>
      </c>
      <c r="G24" s="35">
        <f>'Cenova nabidka CELKOVA'!G23</f>
        <v>0</v>
      </c>
      <c r="H24" s="35">
        <f t="shared" si="0"/>
        <v>1</v>
      </c>
      <c r="I24" s="232">
        <f>ROUND('NABIDKA DOPRAVCE'!K28,3)</f>
        <v>0</v>
      </c>
      <c r="J24" s="130"/>
      <c r="K24" s="152"/>
      <c r="L24" s="153">
        <f t="shared" si="1"/>
        <v>0</v>
      </c>
      <c r="M24" s="138"/>
      <c r="N24" s="158">
        <f t="shared" si="3"/>
        <v>0</v>
      </c>
      <c r="O24" s="159">
        <f t="shared" si="3"/>
        <v>0</v>
      </c>
      <c r="P24" s="159">
        <f t="shared" si="3"/>
        <v>0</v>
      </c>
      <c r="Q24" s="159">
        <f t="shared" si="3"/>
        <v>0</v>
      </c>
      <c r="R24" s="159">
        <f t="shared" si="3"/>
        <v>0</v>
      </c>
      <c r="S24" s="159">
        <f t="shared" si="3"/>
        <v>0</v>
      </c>
      <c r="T24" s="159">
        <f t="shared" si="3"/>
        <v>0</v>
      </c>
      <c r="U24" s="159">
        <f t="shared" si="3"/>
        <v>0</v>
      </c>
      <c r="V24" s="159">
        <f t="shared" si="3"/>
        <v>0</v>
      </c>
      <c r="W24" s="160">
        <f t="shared" si="3"/>
        <v>0</v>
      </c>
      <c r="X24" s="138"/>
      <c r="Y24" s="9"/>
    </row>
    <row r="25" spans="1:25" customFormat="1" ht="12.75">
      <c r="A25" s="9"/>
      <c r="B25" s="23">
        <v>24</v>
      </c>
      <c r="C25" s="46" t="s">
        <v>16</v>
      </c>
      <c r="D25" s="48"/>
      <c r="E25" s="47"/>
      <c r="F25" s="35">
        <f>'Cenova nabidka CELKOVA'!F24</f>
        <v>0</v>
      </c>
      <c r="G25" s="35">
        <f>'Cenova nabidka CELKOVA'!G24</f>
        <v>0</v>
      </c>
      <c r="H25" s="35">
        <f t="shared" si="0"/>
        <v>1</v>
      </c>
      <c r="I25" s="232">
        <f>ROUND('NABIDKA DOPRAVCE'!K29,3)</f>
        <v>0</v>
      </c>
      <c r="J25" s="130"/>
      <c r="K25" s="152"/>
      <c r="L25" s="153">
        <f t="shared" si="1"/>
        <v>0</v>
      </c>
      <c r="M25" s="138"/>
      <c r="N25" s="158">
        <f t="shared" si="3"/>
        <v>0</v>
      </c>
      <c r="O25" s="159">
        <f t="shared" si="3"/>
        <v>0</v>
      </c>
      <c r="P25" s="159">
        <f t="shared" si="3"/>
        <v>0</v>
      </c>
      <c r="Q25" s="159">
        <f t="shared" si="3"/>
        <v>0</v>
      </c>
      <c r="R25" s="159">
        <f t="shared" si="3"/>
        <v>0</v>
      </c>
      <c r="S25" s="159">
        <f t="shared" si="3"/>
        <v>0</v>
      </c>
      <c r="T25" s="159">
        <f t="shared" si="3"/>
        <v>0</v>
      </c>
      <c r="U25" s="159">
        <f t="shared" si="3"/>
        <v>0</v>
      </c>
      <c r="V25" s="159">
        <f t="shared" si="3"/>
        <v>0</v>
      </c>
      <c r="W25" s="160">
        <f t="shared" si="3"/>
        <v>0</v>
      </c>
      <c r="X25" s="138"/>
      <c r="Y25" s="9"/>
    </row>
    <row r="26" spans="1:25" customFormat="1" ht="12.75">
      <c r="A26" s="9"/>
      <c r="B26" s="23">
        <v>25</v>
      </c>
      <c r="C26" s="46" t="s">
        <v>17</v>
      </c>
      <c r="D26" s="48"/>
      <c r="E26" s="47"/>
      <c r="F26" s="35">
        <f>'Cenova nabidka CELKOVA'!F25</f>
        <v>0</v>
      </c>
      <c r="G26" s="35">
        <f>'Cenova nabidka CELKOVA'!G25</f>
        <v>0</v>
      </c>
      <c r="H26" s="35">
        <f t="shared" si="0"/>
        <v>1</v>
      </c>
      <c r="I26" s="232">
        <f>ROUND('NABIDKA DOPRAVCE'!K30,3)</f>
        <v>0</v>
      </c>
      <c r="J26" s="130"/>
      <c r="K26" s="152"/>
      <c r="L26" s="153">
        <f t="shared" si="1"/>
        <v>0</v>
      </c>
      <c r="M26" s="138"/>
      <c r="N26" s="158">
        <f t="shared" si="3"/>
        <v>0</v>
      </c>
      <c r="O26" s="159">
        <f t="shared" si="3"/>
        <v>0</v>
      </c>
      <c r="P26" s="159">
        <f t="shared" si="3"/>
        <v>0</v>
      </c>
      <c r="Q26" s="159">
        <f t="shared" si="3"/>
        <v>0</v>
      </c>
      <c r="R26" s="159">
        <f t="shared" si="3"/>
        <v>0</v>
      </c>
      <c r="S26" s="159">
        <f t="shared" si="3"/>
        <v>0</v>
      </c>
      <c r="T26" s="159">
        <f t="shared" si="3"/>
        <v>0</v>
      </c>
      <c r="U26" s="159">
        <f t="shared" si="3"/>
        <v>0</v>
      </c>
      <c r="V26" s="159">
        <f t="shared" si="3"/>
        <v>0</v>
      </c>
      <c r="W26" s="160">
        <f t="shared" si="3"/>
        <v>0</v>
      </c>
      <c r="X26" s="138"/>
      <c r="Y26" s="9"/>
    </row>
    <row r="27" spans="1:25" customFormat="1" ht="13.5" thickBot="1">
      <c r="A27" s="9"/>
      <c r="B27" s="26">
        <v>26</v>
      </c>
      <c r="C27" s="80" t="s">
        <v>18</v>
      </c>
      <c r="D27" s="85"/>
      <c r="E27" s="81"/>
      <c r="F27" s="320">
        <f>IF($I$27=0,0,SUMPRODUCT(F7:F26,$I$7:$I$26)/$I$27)</f>
        <v>0</v>
      </c>
      <c r="G27" s="320">
        <f>IF($I$27=0,0,SUMPRODUCT(G7:G26,$I$7:$I$26)/$I$27)</f>
        <v>0</v>
      </c>
      <c r="H27" s="320">
        <f>IF($I$27=0,0,SUMPRODUCT(H7:H26,$I$7:$I$26)/$I$27)</f>
        <v>0</v>
      </c>
      <c r="I27" s="229">
        <f>SUM(I7:I26)</f>
        <v>0</v>
      </c>
      <c r="J27" s="131"/>
      <c r="K27" s="161"/>
      <c r="L27" s="162">
        <f>SUM(L7:L26)</f>
        <v>0</v>
      </c>
      <c r="M27" s="138"/>
      <c r="N27" s="163">
        <f t="shared" ref="N27:W27" si="4">SUM(N7:N26)</f>
        <v>0</v>
      </c>
      <c r="O27" s="164">
        <f t="shared" si="4"/>
        <v>0</v>
      </c>
      <c r="P27" s="164">
        <f t="shared" si="4"/>
        <v>0</v>
      </c>
      <c r="Q27" s="164">
        <f t="shared" si="4"/>
        <v>0</v>
      </c>
      <c r="R27" s="164">
        <f t="shared" si="4"/>
        <v>0</v>
      </c>
      <c r="S27" s="164">
        <f t="shared" si="4"/>
        <v>0</v>
      </c>
      <c r="T27" s="164">
        <f t="shared" si="4"/>
        <v>0</v>
      </c>
      <c r="U27" s="164">
        <f t="shared" si="4"/>
        <v>0</v>
      </c>
      <c r="V27" s="164">
        <f t="shared" si="4"/>
        <v>0</v>
      </c>
      <c r="W27" s="165">
        <f t="shared" si="4"/>
        <v>0</v>
      </c>
      <c r="X27" s="138"/>
      <c r="Y27" s="9"/>
    </row>
    <row r="28" spans="1:25" customFormat="1" ht="12.75">
      <c r="A28" s="9"/>
      <c r="B28" s="82">
        <v>97</v>
      </c>
      <c r="C28" s="83" t="s">
        <v>77</v>
      </c>
      <c r="D28" s="79"/>
      <c r="E28" s="84"/>
      <c r="F28" s="34">
        <f>'Cenova nabidka CELKOVA'!F27</f>
        <v>0</v>
      </c>
      <c r="G28" s="34">
        <f>'Cenova nabidka CELKOVA'!G27</f>
        <v>1</v>
      </c>
      <c r="H28" s="34">
        <f t="shared" ref="H28:H29" si="5">100%-F28-G28</f>
        <v>0</v>
      </c>
      <c r="I28" s="230">
        <f>ROUND('NABIDKA DOPRAVCE'!K32,3)</f>
        <v>0</v>
      </c>
      <c r="J28" s="130"/>
      <c r="K28" s="152"/>
      <c r="L28" s="153">
        <f>$I28*L$33</f>
        <v>0</v>
      </c>
      <c r="M28" s="138"/>
      <c r="N28" s="154">
        <f t="shared" ref="N28:W30" si="6">$I28*N$33</f>
        <v>0</v>
      </c>
      <c r="O28" s="155">
        <f t="shared" si="6"/>
        <v>0</v>
      </c>
      <c r="P28" s="155">
        <f t="shared" si="6"/>
        <v>0</v>
      </c>
      <c r="Q28" s="155">
        <f t="shared" si="6"/>
        <v>0</v>
      </c>
      <c r="R28" s="155">
        <f t="shared" si="6"/>
        <v>0</v>
      </c>
      <c r="S28" s="155">
        <f t="shared" si="6"/>
        <v>0</v>
      </c>
      <c r="T28" s="155">
        <f t="shared" si="6"/>
        <v>0</v>
      </c>
      <c r="U28" s="155">
        <f t="shared" si="6"/>
        <v>0</v>
      </c>
      <c r="V28" s="155">
        <f t="shared" si="6"/>
        <v>0</v>
      </c>
      <c r="W28" s="156">
        <f t="shared" si="6"/>
        <v>0</v>
      </c>
      <c r="X28" s="138"/>
      <c r="Y28" s="9"/>
    </row>
    <row r="29" spans="1:25" customFormat="1" ht="12.75">
      <c r="A29" s="9"/>
      <c r="B29" s="44">
        <v>98</v>
      </c>
      <c r="C29" s="46" t="s">
        <v>41</v>
      </c>
      <c r="D29" s="27"/>
      <c r="E29" s="47"/>
      <c r="F29" s="35">
        <f>'Cenova nabidka CELKOVA'!F28</f>
        <v>0</v>
      </c>
      <c r="G29" s="35">
        <f>'Cenova nabidka CELKOVA'!G28</f>
        <v>0</v>
      </c>
      <c r="H29" s="35">
        <f t="shared" si="5"/>
        <v>1</v>
      </c>
      <c r="I29" s="232">
        <f>ROUND('NABIDKA DOPRAVCE'!K33,3)</f>
        <v>0</v>
      </c>
      <c r="J29" s="130"/>
      <c r="K29" s="152"/>
      <c r="L29" s="153">
        <f>$I29*L$33</f>
        <v>0</v>
      </c>
      <c r="M29" s="138"/>
      <c r="N29" s="158">
        <f t="shared" si="6"/>
        <v>0</v>
      </c>
      <c r="O29" s="159">
        <f t="shared" si="6"/>
        <v>0</v>
      </c>
      <c r="P29" s="159">
        <f t="shared" si="6"/>
        <v>0</v>
      </c>
      <c r="Q29" s="159">
        <f t="shared" si="6"/>
        <v>0</v>
      </c>
      <c r="R29" s="159">
        <f t="shared" si="6"/>
        <v>0</v>
      </c>
      <c r="S29" s="159">
        <f t="shared" si="6"/>
        <v>0</v>
      </c>
      <c r="T29" s="159">
        <f t="shared" si="6"/>
        <v>0</v>
      </c>
      <c r="U29" s="159">
        <f t="shared" si="6"/>
        <v>0</v>
      </c>
      <c r="V29" s="159">
        <f t="shared" si="6"/>
        <v>0</v>
      </c>
      <c r="W29" s="160">
        <f t="shared" si="6"/>
        <v>0</v>
      </c>
      <c r="X29" s="138"/>
      <c r="Y29" s="9"/>
    </row>
    <row r="30" spans="1:25" customFormat="1" ht="12.75" hidden="1">
      <c r="A30" s="9"/>
      <c r="B30" s="496">
        <v>99</v>
      </c>
      <c r="C30" s="497" t="s">
        <v>207</v>
      </c>
      <c r="D30" s="498"/>
      <c r="E30" s="499"/>
      <c r="F30" s="500">
        <f>'Cenova nabidka CELKOVA'!F29</f>
        <v>0</v>
      </c>
      <c r="G30" s="500">
        <f>'Cenova nabidka CELKOVA'!G29</f>
        <v>0</v>
      </c>
      <c r="H30" s="500">
        <f t="shared" ref="H30" si="7">100%-F30-G30</f>
        <v>1</v>
      </c>
      <c r="I30" s="502">
        <f>ROUND('NABIDKA DOPRAVCE'!K34,3)</f>
        <v>0</v>
      </c>
      <c r="J30" s="130"/>
      <c r="K30" s="152"/>
      <c r="L30" s="503">
        <f>$I30*L$33</f>
        <v>0</v>
      </c>
      <c r="M30" s="507"/>
      <c r="N30" s="504">
        <f t="shared" si="6"/>
        <v>0</v>
      </c>
      <c r="O30" s="505">
        <f t="shared" si="6"/>
        <v>0</v>
      </c>
      <c r="P30" s="505">
        <f t="shared" si="6"/>
        <v>0</v>
      </c>
      <c r="Q30" s="505">
        <f t="shared" si="6"/>
        <v>0</v>
      </c>
      <c r="R30" s="505">
        <f t="shared" si="6"/>
        <v>0</v>
      </c>
      <c r="S30" s="505">
        <f t="shared" si="6"/>
        <v>0</v>
      </c>
      <c r="T30" s="505">
        <f t="shared" si="6"/>
        <v>0</v>
      </c>
      <c r="U30" s="505">
        <f t="shared" si="6"/>
        <v>0</v>
      </c>
      <c r="V30" s="505">
        <f t="shared" si="6"/>
        <v>0</v>
      </c>
      <c r="W30" s="506">
        <f t="shared" si="6"/>
        <v>0</v>
      </c>
      <c r="X30" s="138"/>
      <c r="Y30" s="9"/>
    </row>
    <row r="31" spans="1:25" customFormat="1" ht="13.5" thickBot="1">
      <c r="A31" s="9"/>
      <c r="B31" s="45"/>
      <c r="C31" s="80" t="s">
        <v>43</v>
      </c>
      <c r="D31" s="28"/>
      <c r="E31" s="81"/>
      <c r="F31" s="320" t="str">
        <f>IF($I$31=0,"",(F27*$I$27+SUMPRODUCT(F28:F30,$I$28:$I$30))/$I$31)</f>
        <v/>
      </c>
      <c r="G31" s="320" t="str">
        <f t="shared" ref="G31:H31" si="8">IF($I$31=0,"",(G27*$I$27+SUMPRODUCT(G28:G30,$I$28:$I$30))/$I$31)</f>
        <v/>
      </c>
      <c r="H31" s="320" t="str">
        <f t="shared" si="8"/>
        <v/>
      </c>
      <c r="I31" s="229">
        <f>SUM(I27:I30)</f>
        <v>0</v>
      </c>
      <c r="J31" s="131"/>
      <c r="K31" s="161"/>
      <c r="L31" s="162">
        <f>SUM(L27:L30)</f>
        <v>0</v>
      </c>
      <c r="M31" s="138"/>
      <c r="N31" s="163">
        <f>SUM(N27:N30)</f>
        <v>0</v>
      </c>
      <c r="O31" s="164">
        <f t="shared" ref="O31:W31" si="9">SUM(O27:O30)</f>
        <v>0</v>
      </c>
      <c r="P31" s="164">
        <f t="shared" si="9"/>
        <v>0</v>
      </c>
      <c r="Q31" s="164">
        <f t="shared" si="9"/>
        <v>0</v>
      </c>
      <c r="R31" s="164">
        <f t="shared" si="9"/>
        <v>0</v>
      </c>
      <c r="S31" s="164">
        <f t="shared" si="9"/>
        <v>0</v>
      </c>
      <c r="T31" s="164">
        <f t="shared" si="9"/>
        <v>0</v>
      </c>
      <c r="U31" s="164">
        <f t="shared" si="9"/>
        <v>0</v>
      </c>
      <c r="V31" s="164">
        <f t="shared" si="9"/>
        <v>0</v>
      </c>
      <c r="W31" s="165">
        <f t="shared" si="9"/>
        <v>0</v>
      </c>
      <c r="X31" s="138"/>
      <c r="Y31" s="9"/>
    </row>
    <row r="32" spans="1:25" customFormat="1" ht="13.5" thickBot="1">
      <c r="A32" s="9"/>
      <c r="B32" s="9"/>
      <c r="C32" s="9"/>
      <c r="D32" s="9"/>
      <c r="E32" s="9"/>
      <c r="F32" s="29"/>
      <c r="G32" s="29"/>
      <c r="H32" s="29"/>
      <c r="I32" s="9"/>
      <c r="J32" s="53"/>
      <c r="K32" s="137"/>
      <c r="L32" s="138"/>
      <c r="M32" s="138"/>
      <c r="N32" s="138"/>
      <c r="O32" s="138"/>
      <c r="P32" s="138"/>
      <c r="Q32" s="138"/>
      <c r="R32" s="138"/>
      <c r="S32" s="138"/>
      <c r="T32" s="138"/>
      <c r="U32" s="138"/>
      <c r="V32" s="138"/>
      <c r="W32" s="138"/>
      <c r="X32" s="138"/>
      <c r="Y32" s="9"/>
    </row>
    <row r="33" spans="1:25" ht="13.5" thickBot="1">
      <c r="A33" s="9"/>
      <c r="B33" s="9"/>
      <c r="C33" s="9"/>
      <c r="D33" s="9"/>
      <c r="E33" s="9"/>
      <c r="F33" s="223"/>
      <c r="G33" s="223"/>
      <c r="H33" s="223"/>
      <c r="I33" s="9"/>
      <c r="J33" s="136"/>
      <c r="K33" s="166"/>
      <c r="L33" s="167">
        <f>PP*AVERAGE('Technicke hodnoceni'!D25:M25)</f>
        <v>0</v>
      </c>
      <c r="M33" s="138"/>
      <c r="N33" s="167">
        <f>'Technicke hodnoceni'!D$25*PP</f>
        <v>0</v>
      </c>
      <c r="O33" s="167">
        <f>'Technicke hodnoceni'!E$25*PP</f>
        <v>0</v>
      </c>
      <c r="P33" s="167">
        <f>'Technicke hodnoceni'!F$25*PP</f>
        <v>0</v>
      </c>
      <c r="Q33" s="167">
        <f>'Technicke hodnoceni'!G$25*PP</f>
        <v>0</v>
      </c>
      <c r="R33" s="167">
        <f>'Technicke hodnoceni'!H$25*PP</f>
        <v>0</v>
      </c>
      <c r="S33" s="167">
        <f>'Technicke hodnoceni'!I$25*PP</f>
        <v>0</v>
      </c>
      <c r="T33" s="167">
        <f>'Technicke hodnoceni'!J$25*PP</f>
        <v>0</v>
      </c>
      <c r="U33" s="167">
        <f>'Technicke hodnoceni'!K$25*PP</f>
        <v>0</v>
      </c>
      <c r="V33" s="167">
        <f>'Technicke hodnoceni'!L$25*PP</f>
        <v>0</v>
      </c>
      <c r="W33" s="167">
        <f>'Technicke hodnoceni'!M$25*PP</f>
        <v>0</v>
      </c>
      <c r="X33" s="138"/>
      <c r="Y33" s="9"/>
    </row>
    <row r="34" spans="1:25" ht="12.75">
      <c r="A34" s="9"/>
      <c r="B34" s="9"/>
      <c r="C34" s="9"/>
      <c r="D34" s="9"/>
      <c r="E34" s="9"/>
      <c r="F34" s="29"/>
      <c r="G34" s="29"/>
      <c r="H34" s="29"/>
      <c r="I34" s="9"/>
      <c r="J34" s="136"/>
      <c r="K34" s="166"/>
      <c r="L34" s="168"/>
      <c r="M34" s="138"/>
      <c r="N34" s="168"/>
      <c r="O34" s="168"/>
      <c r="P34" s="168"/>
      <c r="Q34" s="168"/>
      <c r="R34" s="168"/>
      <c r="S34" s="168"/>
      <c r="T34" s="168"/>
      <c r="U34" s="168"/>
      <c r="V34" s="168"/>
      <c r="W34" s="168"/>
      <c r="X34" s="138"/>
      <c r="Y34" s="9"/>
    </row>
    <row r="35" spans="1:25" ht="12.75">
      <c r="A35" s="9"/>
      <c r="B35" s="9"/>
      <c r="C35" s="9"/>
      <c r="D35" s="9"/>
      <c r="E35" s="9"/>
      <c r="F35" s="29"/>
      <c r="G35" s="29"/>
      <c r="H35" s="29"/>
      <c r="I35" s="9"/>
      <c r="J35" s="136"/>
      <c r="K35" s="166"/>
      <c r="L35" s="169" t="s">
        <v>181</v>
      </c>
      <c r="M35" s="138"/>
      <c r="N35" s="168"/>
      <c r="O35" s="168"/>
      <c r="P35" s="168"/>
      <c r="Q35" s="168"/>
      <c r="R35" s="168"/>
      <c r="S35" s="168"/>
      <c r="T35" s="168"/>
      <c r="U35" s="168"/>
      <c r="V35" s="168"/>
      <c r="W35" s="168"/>
      <c r="X35" s="138"/>
      <c r="Y35" s="9"/>
    </row>
    <row r="36" spans="1:25" ht="12.75">
      <c r="A36" s="9"/>
      <c r="B36" s="9"/>
      <c r="C36" s="9"/>
      <c r="D36" s="9"/>
      <c r="E36" s="9"/>
      <c r="F36" s="29"/>
      <c r="G36" s="29"/>
      <c r="H36" s="29"/>
      <c r="I36" s="9"/>
      <c r="J36" s="136"/>
      <c r="K36" s="166"/>
      <c r="L36" s="169"/>
      <c r="M36" s="138"/>
      <c r="N36" s="168"/>
      <c r="O36" s="168"/>
      <c r="P36" s="168"/>
      <c r="Q36" s="168"/>
      <c r="R36" s="168"/>
      <c r="S36" s="168"/>
      <c r="T36" s="168"/>
      <c r="U36" s="168"/>
      <c r="V36" s="168"/>
      <c r="W36" s="168"/>
      <c r="X36" s="138"/>
      <c r="Y36" s="9"/>
    </row>
    <row r="37" spans="1:25" ht="12.75">
      <c r="A37" s="9"/>
      <c r="B37" s="9"/>
      <c r="C37" s="9"/>
      <c r="D37" s="9"/>
      <c r="E37" s="9"/>
      <c r="F37" s="29"/>
      <c r="G37" s="29"/>
      <c r="H37" s="29"/>
      <c r="I37" s="9"/>
      <c r="J37" s="53"/>
      <c r="K37" s="53"/>
      <c r="L37" s="9"/>
      <c r="M37" s="9"/>
      <c r="N37" s="9"/>
      <c r="O37" s="9"/>
      <c r="P37" s="9"/>
      <c r="Q37" s="9"/>
      <c r="R37" s="9"/>
      <c r="S37" s="9"/>
      <c r="T37" s="9"/>
      <c r="U37" s="9"/>
      <c r="V37" s="9"/>
      <c r="W37" s="9"/>
      <c r="X37" s="9"/>
      <c r="Y37" s="9"/>
    </row>
  </sheetData>
  <sheetProtection algorithmName="SHA-512" hashValue="aiRj0PU8RkrsZYiX+IbR4hq5rNAVfMIEGhfZoCflRgEk+714AizhySionKkMginETZNczDC3UBHLyvjR5ITzcg==" saltValue="kRfRKQL6mxTDrfFX11BeZQ==" spinCount="100000" sheet="1" formatRows="0"/>
  <pageMargins left="0.70866141732283472" right="0.70866141732283472" top="0.78740157480314965" bottom="0.78740157480314965" header="0.31496062992125984" footer="0.31496062992125984"/>
  <pageSetup paperSize="9" scale="69" fitToWidth="2" orientation="landscape" r:id="rId1"/>
  <headerFooter>
    <oddHeader>&amp;F</oddHeader>
    <oddFooter>&amp;A</oddFooter>
  </headerFooter>
  <colBreaks count="1" manualBreakCount="1">
    <brk id="10" max="1048575" man="1"/>
  </colBreaks>
  <drawing r:id="rId2"/>
  <extLst>
    <ext xmlns:x14="http://schemas.microsoft.com/office/spreadsheetml/2009/9/main" uri="{78C0D931-6437-407d-A8EE-F0AAD7539E65}">
      <x14:conditionalFormattings>
        <x14:conditionalFormatting xmlns:xm="http://schemas.microsoft.com/office/excel/2006/main">
          <x14:cfRule type="expression" priority="92" id="{7A8A64D5-583B-46A2-975D-5CE11E62C1E9}">
            <xm:f>#REF!&gt;'NASTAVENI OBJEDNATELE'!#REF!</xm:f>
            <x14:dxf>
              <fill>
                <patternFill>
                  <bgColor rgb="FFFF0000"/>
                </patternFill>
              </fill>
            </x14:dxf>
          </x14:cfRule>
          <xm:sqref>I7:I31</xm:sqref>
        </x14:conditionalFormatting>
      </x14:conditionalFormatting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14</vt:i4>
      </vt:variant>
      <vt:variant>
        <vt:lpstr>Pojmenované oblasti</vt:lpstr>
      </vt:variant>
      <vt:variant>
        <vt:i4>23</vt:i4>
      </vt:variant>
    </vt:vector>
  </HeadingPairs>
  <TitlesOfParts>
    <vt:vector size="37" baseType="lpstr">
      <vt:lpstr>Informace</vt:lpstr>
      <vt:lpstr>NASTAVENI OBJEDNATELE</vt:lpstr>
      <vt:lpstr>NABIDKA DOPRAVCE</vt:lpstr>
      <vt:lpstr>Technicke hodnoceni</vt:lpstr>
      <vt:lpstr>Financni hodnoceni</vt:lpstr>
      <vt:lpstr>Cenova nabidka CELKOVA</vt:lpstr>
      <vt:lpstr>Cenova nabidka NAFTA</vt:lpstr>
      <vt:lpstr>Cenova nabidka Alternativni</vt:lpstr>
      <vt:lpstr>Cenove indexy</vt:lpstr>
      <vt:lpstr>Cenove indexy-prepocet</vt:lpstr>
      <vt:lpstr>Vypocty indexu</vt:lpstr>
      <vt:lpstr>Beh smlouvy</vt:lpstr>
      <vt:lpstr>Vypocty NAFTA</vt:lpstr>
      <vt:lpstr>Vypocty Alternativni</vt:lpstr>
      <vt:lpstr>HH</vt:lpstr>
      <vt:lpstr>NaPoVo</vt:lpstr>
      <vt:lpstr>'Beh smlouvy'!Oblast_tisku</vt:lpstr>
      <vt:lpstr>'Cenova nabidka Alternativni'!Oblast_tisku</vt:lpstr>
      <vt:lpstr>'Cenova nabidka CELKOVA'!Oblast_tisku</vt:lpstr>
      <vt:lpstr>'Cenova nabidka NAFTA'!Oblast_tisku</vt:lpstr>
      <vt:lpstr>'Cenove indexy'!Oblast_tisku</vt:lpstr>
      <vt:lpstr>'Cenove indexy-prepocet'!Oblast_tisku</vt:lpstr>
      <vt:lpstr>'Financni hodnoceni'!Oblast_tisku</vt:lpstr>
      <vt:lpstr>'NABIDKA DOPRAVCE'!Oblast_tisku</vt:lpstr>
      <vt:lpstr>'NASTAVENI OBJEDNATELE'!Oblast_tisku</vt:lpstr>
      <vt:lpstr>'Technicke hodnoceni'!Oblast_tisku</vt:lpstr>
      <vt:lpstr>'Vypocty Alternativni'!Oblast_tisku</vt:lpstr>
      <vt:lpstr>'Vypocty indexu'!Oblast_tisku</vt:lpstr>
      <vt:lpstr>'Vypocty NAFTA'!Oblast_tisku</vt:lpstr>
      <vt:lpstr>PP</vt:lpstr>
      <vt:lpstr>Prej_k_planu</vt:lpstr>
      <vt:lpstr>PV_nafta</vt:lpstr>
      <vt:lpstr>PVUD</vt:lpstr>
      <vt:lpstr>SH</vt:lpstr>
      <vt:lpstr>VR</vt:lpstr>
      <vt:lpstr>VV_CNG</vt:lpstr>
      <vt:lpstr>VV_nafta</vt:lpstr>
    </vt:vector>
  </TitlesOfParts>
  <Company>Mott MacDonald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ses41365</dc:creator>
  <cp:lastModifiedBy>Sestak, Daniel</cp:lastModifiedBy>
  <cp:lastPrinted>2017-02-16T13:17:57Z</cp:lastPrinted>
  <dcterms:created xsi:type="dcterms:W3CDTF">2014-09-29T12:14:17Z</dcterms:created>
  <dcterms:modified xsi:type="dcterms:W3CDTF">2019-02-25T12:39:51Z</dcterms:modified>
</cp:coreProperties>
</file>