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9535" yWindow="58231" windowWidth="30285" windowHeight="28305" activeTab="0"/>
  </bookViews>
  <sheets>
    <sheet name="Rekapitulace stavby" sheetId="1" r:id="rId1"/>
    <sheet name="01 - Objekt č.p 78" sheetId="2" r:id="rId2"/>
    <sheet name="02 - Dům čp.79 - Beránek ..." sheetId="3" r:id="rId3"/>
    <sheet name="03 - Dům čp.79 - Beránek ..." sheetId="4" r:id="rId4"/>
  </sheets>
  <definedNames>
    <definedName name="_xlnm._FilterDatabase" localSheetId="1" hidden="1">'01 - Objekt č.p 78'!$C$126:$K$237</definedName>
    <definedName name="_xlnm._FilterDatabase" localSheetId="2" hidden="1">'02 - Dům čp.79 - Beránek ...'!$C$127:$K$237</definedName>
    <definedName name="_xlnm._FilterDatabase" localSheetId="3" hidden="1">'03 - Dům čp.79 - Beránek ...'!$C$125:$K$186</definedName>
    <definedName name="_xlnm.Print_Area" localSheetId="1">'01 - Objekt č.p 78'!$C$4:$J$76,'01 - Objekt č.p 78'!$C$82:$J$108,'01 - Objekt č.p 78'!$C$114:$K$237</definedName>
    <definedName name="_xlnm.Print_Area" localSheetId="2">'02 - Dům čp.79 - Beránek ...'!$C$4:$J$76,'02 - Dům čp.79 - Beránek ...'!$C$82:$J$109,'02 - Dům čp.79 - Beránek ...'!$C$115:$K$237</definedName>
    <definedName name="_xlnm.Print_Area" localSheetId="3">'03 - Dům čp.79 - Beránek ...'!$C$4:$J$76,'03 - Dům čp.79 - Beránek ...'!$C$82:$J$107,'03 - Dům čp.79 - Beránek ...'!$C$113:$K$186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Objekt č.p 78'!$126:$126</definedName>
    <definedName name="_xlnm.Print_Titles" localSheetId="2">'02 - Dům čp.79 - Beránek ...'!$127:$127</definedName>
    <definedName name="_xlnm.Print_Titles" localSheetId="3">'03 - Dům čp.79 - Beránek ...'!$125:$125</definedName>
  </definedNames>
  <calcPr calcId="191029"/>
</workbook>
</file>

<file path=xl/sharedStrings.xml><?xml version="1.0" encoding="utf-8"?>
<sst xmlns="http://schemas.openxmlformats.org/spreadsheetml/2006/main" count="3713" uniqueCount="530">
  <si>
    <t>Export Komplet</t>
  </si>
  <si>
    <t/>
  </si>
  <si>
    <t>2.0</t>
  </si>
  <si>
    <t>False</t>
  </si>
  <si>
    <t>{a290a514-0f43-418d-a742-9dc82de38d3f}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</si>
  <si>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</si>
  <si>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</si>
  <si>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</si>
  <si>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</si>
  <si>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</si>
  <si>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</si>
  <si>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</si>
  <si>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</si>
  <si>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</si>
  <si>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</si>
  <si>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</si>
  <si>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</si>
  <si>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Krajská knihovna Pardubice - č.p. 78, 79</t>
  </si>
  <si>
    <t>Datum:</t>
  </si>
  <si>
    <t>Zadavatel:</t>
  </si>
  <si>
    <t>IČ:</t>
  </si>
  <si>
    <t>Krajská knihovna Pardubice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</si>
  <si>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</si>
  <si>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</si>
  <si>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</si>
  <si>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</si>
  <si>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</si>
  <si>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</si>
  <si>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</si>
  <si>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</si>
  <si>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</si>
  <si>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</si>
  <si>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</si>
  <si>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</si>
  <si>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</si>
  <si>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</si>
  <si>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</si>
  <si>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</si>
  <si>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</si>
  <si>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</si>
  <si>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</si>
  <si>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</si>
  <si>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</si>
  <si>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</si>
  <si>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</si>
  <si>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</si>
  <si>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</si>
  <si>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</si>
  <si>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</si>
  <si>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</si>
  <si>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</si>
  <si>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</si>
  <si>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</si>
  <si>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</si>
  <si>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</si>
  <si>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</si>
  <si>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</si>
  <si>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</si>
  <si>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</si>
  <si>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</si>
  <si>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</si>
  <si>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</si>
  <si>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</si>
  <si>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</si>
  <si>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</si>
  <si>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</si>
  <si>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</si>
  <si>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</si>
  <si>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</si>
  <si>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</si>
  <si>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</si>
  <si>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</si>
  <si>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</si>
  <si>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</si>
  <si>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</si>
  <si>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Objekt č.p 78</t>
  </si>
  <si>
    <t>STA</t>
  </si>
  <si>
    <t>1</t>
  </si>
  <si>
    <t>{f4e0accb-0326-4a0e-b111-8250f21b9f54}</t>
  </si>
  <si>
    <t>2</t>
  </si>
  <si>
    <t>02</t>
  </si>
  <si>
    <t>Dům čp.79 - Beránek - uliční část do náměstí</t>
  </si>
  <si>
    <t>{4b40ac8c-ffc0-4bd8-96b8-6a79ae56d06c}</t>
  </si>
  <si>
    <t>03</t>
  </si>
  <si>
    <t>Dům čp.79 - Beránek - Ke zvonici uliční část</t>
  </si>
  <si>
    <t>{e7b14c3a-584d-482b-a493-cd4d16e625d2}</t>
  </si>
  <si>
    <t>KRYCÍ LIST SOUPISU PRACÍ</t>
  </si>
  <si>
    <t>Objekt:</t>
  </si>
  <si>
    <t>01 - Objekt č.p 78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</si>
  <si>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</si>
  <si>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</si>
  <si>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</si>
  <si>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</si>
  <si>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</si>
  <si>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</si>
  <si>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</si>
  <si>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</si>
  <si>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</si>
  <si>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</si>
  <si>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R01 - Restaurátorské práce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</si>
  <si>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</si>
  <si>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</si>
  <si>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</si>
  <si>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</si>
  <si>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</si>
  <si>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</si>
  <si>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</si>
  <si>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</si>
  <si>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</si>
  <si>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</si>
  <si>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</si>
  <si>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</si>
  <si>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</si>
  <si>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</si>
  <si>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</si>
  <si>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</si>
  <si>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</si>
  <si>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</si>
  <si>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</si>
  <si>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</si>
  <si>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</si>
  <si>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</si>
  <si>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</si>
  <si>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</si>
  <si>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</si>
  <si>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Obalení konstrukcí a prvků fólií přilepenou lepící páskou</t>
  </si>
  <si>
    <t>m2</t>
  </si>
  <si>
    <t>4</t>
  </si>
  <si>
    <t>237038980</t>
  </si>
  <si>
    <t>VV</t>
  </si>
  <si>
    <t>zakrývání krytiny</t>
  </si>
  <si>
    <t>Součet</t>
  </si>
  <si>
    <t>619R001</t>
  </si>
  <si>
    <t>Lokální injektáž omítek</t>
  </si>
  <si>
    <t>-761363350</t>
  </si>
  <si>
    <t>3</t>
  </si>
  <si>
    <t>619R002</t>
  </si>
  <si>
    <t>Proškrábnutí spar, prasklin a jejich doplnění</t>
  </si>
  <si>
    <t>-807268459</t>
  </si>
  <si>
    <t>622131121</t>
  </si>
  <si>
    <t>Penetrační nátěr vnějších stěn nanášený ručně</t>
  </si>
  <si>
    <t>261390583</t>
  </si>
  <si>
    <t>20+132,9</t>
  </si>
  <si>
    <t>5</t>
  </si>
  <si>
    <t>622316121</t>
  </si>
  <si>
    <t>Sanační vápenná jednovrstvá omítka vnějších stěn nanášená ručně</t>
  </si>
  <si>
    <t>133673224</t>
  </si>
  <si>
    <t>"sokl" 5</t>
  </si>
  <si>
    <t>622325352</t>
  </si>
  <si>
    <t>Oprava vnější vápenné omítky s celoplošným přeštukováním členitosti 2 v rozsahu přes 10 do 20 %</t>
  </si>
  <si>
    <t>-408881625</t>
  </si>
  <si>
    <t>Oprava zaatikové části - ke střeše</t>
  </si>
  <si>
    <t>20</t>
  </si>
  <si>
    <t>7</t>
  </si>
  <si>
    <t>622325459</t>
  </si>
  <si>
    <t>Oprava vnější vápenné omítky s celoplošným přeštukováním členitosti 3 v rozsahu přes 80 do 100 %</t>
  </si>
  <si>
    <t>2098134564</t>
  </si>
  <si>
    <t>8</t>
  </si>
  <si>
    <t>622328231</t>
  </si>
  <si>
    <t>Potažení vnějších stěn sanačním štukem tloušťky do 3 mm</t>
  </si>
  <si>
    <t>-390642019</t>
  </si>
  <si>
    <t>9</t>
  </si>
  <si>
    <t>629991011</t>
  </si>
  <si>
    <t>Zakrytí výplní otvorů a svislých ploch fólií přilepenou lepící páskou</t>
  </si>
  <si>
    <t>-1355801158</t>
  </si>
  <si>
    <t>výplně otvorů</t>
  </si>
  <si>
    <t>60,35+65</t>
  </si>
  <si>
    <t>10</t>
  </si>
  <si>
    <t>629995101</t>
  </si>
  <si>
    <t>Očištění vnějších ploch tlakovou vodou</t>
  </si>
  <si>
    <t>-1823992298</t>
  </si>
  <si>
    <t>plocha fasády</t>
  </si>
  <si>
    <t>132,9</t>
  </si>
  <si>
    <t>11</t>
  </si>
  <si>
    <t>629999011</t>
  </si>
  <si>
    <t>Příplatek k úpravám povrchů za provádění styku dvou barev nebo struktur na fasádě</t>
  </si>
  <si>
    <t>m</t>
  </si>
  <si>
    <t>1785653611</t>
  </si>
  <si>
    <t>Ostatní konstrukce a práce, bourání</t>
  </si>
  <si>
    <t>12</t>
  </si>
  <si>
    <t>941111122</t>
  </si>
  <si>
    <t>Montáž lešení řadového trubkového lehkého s podlahami zatížení do 200 kg/m2 š od 0,9 do 1,2 m v přes 10 do 25 m</t>
  </si>
  <si>
    <t>-268014699</t>
  </si>
  <si>
    <t>13</t>
  </si>
  <si>
    <t>941111222</t>
  </si>
  <si>
    <t>Příplatek k lešení řadovému trubkovému lehkému s podlahami do 200 kg/m2 š od 0,9 do 1,2 m v přes 10 do 25 m za každý den použití</t>
  </si>
  <si>
    <t>-608866119</t>
  </si>
  <si>
    <t>14</t>
  </si>
  <si>
    <t>941111822</t>
  </si>
  <si>
    <t>Demontáž lešení řadového trubkového lehkého s podlahami zatížení do 200 kg/m2 š od 0,9 do 1,2 m v přes 10 do 25 m</t>
  </si>
  <si>
    <t>1066440616</t>
  </si>
  <si>
    <t>942111121</t>
  </si>
  <si>
    <t>Montáž lešení vysunutého trubkového s podepřením v do 20 m</t>
  </si>
  <si>
    <t>2089464771</t>
  </si>
  <si>
    <t>16</t>
  </si>
  <si>
    <t>942111221</t>
  </si>
  <si>
    <t>Příplatek k lešení vysunutému trubkovému s podepřením v do 20 m za každý den použití</t>
  </si>
  <si>
    <t>-726692038</t>
  </si>
  <si>
    <t>29,62*90 'Přepočtené koeficientem množství</t>
  </si>
  <si>
    <t>17</t>
  </si>
  <si>
    <t>942111821</t>
  </si>
  <si>
    <t>Demontáž lešení vysunutého trubkového s podepřením v do 20 m</t>
  </si>
  <si>
    <t>5713113</t>
  </si>
  <si>
    <t>18</t>
  </si>
  <si>
    <t>944511111</t>
  </si>
  <si>
    <t>Montáž ochranné sítě z textilie z umělých vláken</t>
  </si>
  <si>
    <t>716423569</t>
  </si>
  <si>
    <t>19</t>
  </si>
  <si>
    <t>944511211</t>
  </si>
  <si>
    <t>Příplatek k ochranné síti za každý den použití</t>
  </si>
  <si>
    <t>-2079762301</t>
  </si>
  <si>
    <t>944511811</t>
  </si>
  <si>
    <t>Demontáž ochranné sítě z textilie z umělých vláken</t>
  </si>
  <si>
    <t>-383021875</t>
  </si>
  <si>
    <t>952902141</t>
  </si>
  <si>
    <t>Čištění budov drhnutí drsných podlah s chemickými prostředky</t>
  </si>
  <si>
    <t>1981983384</t>
  </si>
  <si>
    <t>očištění chodníků po ukončení prací</t>
  </si>
  <si>
    <t>32</t>
  </si>
  <si>
    <t>22</t>
  </si>
  <si>
    <t>978015331</t>
  </si>
  <si>
    <t>Otlučení (osekání) vnější vápenné nebo vápenocementové omítky stupně členitosti 1 a 2 v rozsahu přes 10 do 20 %</t>
  </si>
  <si>
    <t>719701628</t>
  </si>
  <si>
    <t>23</t>
  </si>
  <si>
    <t>978015391</t>
  </si>
  <si>
    <t>Otlučení (osekání) vnější vápenné nebo vápenocementové omítky stupně členitosti 1 a 2 v rozsahu přes 80 do 100 %</t>
  </si>
  <si>
    <t>847157096</t>
  </si>
  <si>
    <t>Osekání zdegradované omítky soklu</t>
  </si>
  <si>
    <t>24</t>
  </si>
  <si>
    <t>978035117</t>
  </si>
  <si>
    <t>Odstranění tenkovrstvé omítky tl do 2 mm obroušením v rozsahu přes 50 do 100 %</t>
  </si>
  <si>
    <t>-1279123489</t>
  </si>
  <si>
    <t>Celoplošné odstranění štukového souvrství</t>
  </si>
  <si>
    <t>120</t>
  </si>
  <si>
    <t>25</t>
  </si>
  <si>
    <t>985131311</t>
  </si>
  <si>
    <t>Ruční dočištění ploch stěn, rubu kleneb a podlah ocelových kartáči</t>
  </si>
  <si>
    <t>-713702969</t>
  </si>
  <si>
    <t>997</t>
  </si>
  <si>
    <t>Přesun sutě</t>
  </si>
  <si>
    <t>26</t>
  </si>
  <si>
    <t>997013152</t>
  </si>
  <si>
    <t>Vnitrostaveništní doprava suti a vybouraných hmot pro budovy v přes 6 do 9 m s omezením mechanizace</t>
  </si>
  <si>
    <t>t</t>
  </si>
  <si>
    <t>-1024405918</t>
  </si>
  <si>
    <t>27</t>
  </si>
  <si>
    <t>997013509</t>
  </si>
  <si>
    <t>Příplatek k odvozu suti a vybouraných hmot na skládku ZKD 1 km přes 1 km</t>
  </si>
  <si>
    <t>-902563802</t>
  </si>
  <si>
    <t>0,893*30 'Přepočtené koeficientem množství</t>
  </si>
  <si>
    <t>28</t>
  </si>
  <si>
    <t>997013511</t>
  </si>
  <si>
    <t>Odvoz suti a vybouraných hmot z meziskládky na skládku do 1 km s naložením a se složením</t>
  </si>
  <si>
    <t>186423412</t>
  </si>
  <si>
    <t>29</t>
  </si>
  <si>
    <t>997013631</t>
  </si>
  <si>
    <t>Poplatek za uložení na skládce (skládkovné) stavebního odpadu směsného kód odpadu 17 09 04</t>
  </si>
  <si>
    <t>-567137648</t>
  </si>
  <si>
    <t>998</t>
  </si>
  <si>
    <t>Přesun hmot</t>
  </si>
  <si>
    <t>30</t>
  </si>
  <si>
    <t>998018002</t>
  </si>
  <si>
    <t>Přesun hmot ruční pro budovy v přes 6 do 12 m</t>
  </si>
  <si>
    <t>2065206374</t>
  </si>
  <si>
    <t>R01</t>
  </si>
  <si>
    <t>Restaurátorské práce</t>
  </si>
  <si>
    <t>31</t>
  </si>
  <si>
    <t>RE01</t>
  </si>
  <si>
    <t xml:space="preserve"> Průzkum a záměr na nástěnné malby a terakotových restaurátorská prvků</t>
  </si>
  <si>
    <t>kus</t>
  </si>
  <si>
    <t>129753152</t>
  </si>
  <si>
    <t>RE02</t>
  </si>
  <si>
    <t>Záverečná restaurátorská zpráva</t>
  </si>
  <si>
    <t>-1201830080</t>
  </si>
  <si>
    <t>33</t>
  </si>
  <si>
    <t>RE03</t>
  </si>
  <si>
    <t>Restaurování nástěnných maleb</t>
  </si>
  <si>
    <t>soubor</t>
  </si>
  <si>
    <t>-915597373</t>
  </si>
  <si>
    <t>P</t>
  </si>
  <si>
    <t>Poznámka k položce:
Nástěnné malby:
 Zajištění nesoudržných omítkových ker
 Strukturální konsolidace
 Revize druhotných tmelů
 Injektáž a vyplnění prasklin
 Fixáž, upevnění barevné vrstvy
 Revize druhotných retuší
 Čištění
 Tmelení
 Retuš a případná korekce vizuálně rušivých defektů</t>
  </si>
  <si>
    <t>34</t>
  </si>
  <si>
    <t>RE04</t>
  </si>
  <si>
    <t>Restaurování terakotových prvků</t>
  </si>
  <si>
    <t>1331908853</t>
  </si>
  <si>
    <t>Poznámka k položce:
Fotodokumentace
Čištění
Strukturální konsolidace
Injektáž a vyplnění prasklin
Plastická retuš - doplnění a reprofilace
Barevná retuš</t>
  </si>
  <si>
    <t>35</t>
  </si>
  <si>
    <t>RE05</t>
  </si>
  <si>
    <t>Restaurování kamenných ostění oken</t>
  </si>
  <si>
    <t>-530997712</t>
  </si>
  <si>
    <t>Poznámka k položce:
čištění (vodní pára, mikropískování), odstranění starých nevhodných tmelů a spár, konsolidace,  lokální injektáž, plasticka retuš a spárování, barevná retuš, zakrývání oken, hydrofobizace</t>
  </si>
  <si>
    <t>36</t>
  </si>
  <si>
    <t>RE06</t>
  </si>
  <si>
    <t>Reprofilace korunní římsy se štítovou římsou</t>
  </si>
  <si>
    <t>-410092775</t>
  </si>
  <si>
    <t>37</t>
  </si>
  <si>
    <t>RE07</t>
  </si>
  <si>
    <t>Reprofilace šambrán a nadokeníků</t>
  </si>
  <si>
    <t>-1752623550</t>
  </si>
  <si>
    <t>38</t>
  </si>
  <si>
    <t>RE08</t>
  </si>
  <si>
    <t>Reprofilace oken. parapetů</t>
  </si>
  <si>
    <t>2146005994</t>
  </si>
  <si>
    <t>39</t>
  </si>
  <si>
    <t>RE09</t>
  </si>
  <si>
    <t>Provedení revize tmelení prejz, doplnění maltoviny</t>
  </si>
  <si>
    <t>-1810514710</t>
  </si>
  <si>
    <t>40</t>
  </si>
  <si>
    <t>RE10</t>
  </si>
  <si>
    <t>Zásah na zdobných štuk.reliefech</t>
  </si>
  <si>
    <t>-168145032</t>
  </si>
  <si>
    <t>PSV</t>
  </si>
  <si>
    <t>Práce a dodávky PSV</t>
  </si>
  <si>
    <t>764</t>
  </si>
  <si>
    <t>Konstrukce klempířské</t>
  </si>
  <si>
    <t>41</t>
  </si>
  <si>
    <t>764002851</t>
  </si>
  <si>
    <t>Demontáž oplechování parapetů do suti</t>
  </si>
  <si>
    <t>1669183813</t>
  </si>
  <si>
    <t>42</t>
  </si>
  <si>
    <t>764002861</t>
  </si>
  <si>
    <t>Demontáž oplechování říms a ozdobných prvků do suti</t>
  </si>
  <si>
    <t>1974360773</t>
  </si>
  <si>
    <t>43</t>
  </si>
  <si>
    <t>764004861</t>
  </si>
  <si>
    <t>Demontáž svodu do suti</t>
  </si>
  <si>
    <t>139759536</t>
  </si>
  <si>
    <t>44</t>
  </si>
  <si>
    <t>764246345</t>
  </si>
  <si>
    <t>Oplechování parapetů rovných celoplošně lepené z TiZn lesklého plechu rš 400 mm</t>
  </si>
  <si>
    <t>-455604894</t>
  </si>
  <si>
    <t>45</t>
  </si>
  <si>
    <t>764248325</t>
  </si>
  <si>
    <t>Oplechování římsy rovné celoplošně lepené z TiZn lesklého plechu rš 400 mm</t>
  </si>
  <si>
    <t>-328284974</t>
  </si>
  <si>
    <t>46</t>
  </si>
  <si>
    <t>764541346</t>
  </si>
  <si>
    <t>Kotlík oválný (trychtýřový) pro podokapní žlaby z TiZn lesklého plechu 330/100 mm</t>
  </si>
  <si>
    <t>1685724472</t>
  </si>
  <si>
    <t>47</t>
  </si>
  <si>
    <t>764548323</t>
  </si>
  <si>
    <t>Svody kruhové včetně objímek, kolen, odskoků z TiZn lesklého plechu průměru 100 mm</t>
  </si>
  <si>
    <t>1950875354</t>
  </si>
  <si>
    <t>48</t>
  </si>
  <si>
    <t>764R001</t>
  </si>
  <si>
    <t>úprava styku plechování a říms</t>
  </si>
  <si>
    <t>1975673801</t>
  </si>
  <si>
    <t>49</t>
  </si>
  <si>
    <t>764R002</t>
  </si>
  <si>
    <t>Příprava podkladu pro oplechování</t>
  </si>
  <si>
    <t>-1354025346</t>
  </si>
  <si>
    <t>50</t>
  </si>
  <si>
    <t>998764102</t>
  </si>
  <si>
    <t>Přesun hmot tonážní pro konstrukce klempířské v objektech v přes 6 do 12 m</t>
  </si>
  <si>
    <t>305739201</t>
  </si>
  <si>
    <t>783</t>
  </si>
  <si>
    <t>Dokončovací práce - nátěry</t>
  </si>
  <si>
    <t>51</t>
  </si>
  <si>
    <t>783801401</t>
  </si>
  <si>
    <t>Ometení omítek před provedením nátěru</t>
  </si>
  <si>
    <t>864947141</t>
  </si>
  <si>
    <t>52</t>
  </si>
  <si>
    <t>783801403</t>
  </si>
  <si>
    <t>Oprášení omítek před provedením nátěru</t>
  </si>
  <si>
    <t>-434879033</t>
  </si>
  <si>
    <t>53</t>
  </si>
  <si>
    <t>783823133</t>
  </si>
  <si>
    <t>Penetrační silikátový nátěr hladkých, tenkovrstvých zrnitých nebo štukových omítek</t>
  </si>
  <si>
    <t>-2098853247</t>
  </si>
  <si>
    <t>54</t>
  </si>
  <si>
    <t>783826313</t>
  </si>
  <si>
    <t>Mikroarmovací silikátový nátěr omítek</t>
  </si>
  <si>
    <t>2072340832</t>
  </si>
  <si>
    <t>VRN</t>
  </si>
  <si>
    <t>Vedlejší rozpočtové náklady</t>
  </si>
  <si>
    <t>VRN3</t>
  </si>
  <si>
    <t>Zařízení staveniště</t>
  </si>
  <si>
    <t>55</t>
  </si>
  <si>
    <t>030001000</t>
  </si>
  <si>
    <t>…</t>
  </si>
  <si>
    <t>1024</t>
  </si>
  <si>
    <t>-681327228</t>
  </si>
  <si>
    <t>56</t>
  </si>
  <si>
    <t>034103000</t>
  </si>
  <si>
    <t>Oplocení staveniště</t>
  </si>
  <si>
    <t>-1503904361</t>
  </si>
  <si>
    <t>57</t>
  </si>
  <si>
    <t>035002000</t>
  </si>
  <si>
    <t>Pronájmy ploch, objektů</t>
  </si>
  <si>
    <t>-1933806717</t>
  </si>
  <si>
    <t>Zábor chodníků a ZS</t>
  </si>
  <si>
    <t>02 - Dům čp.79 - Beránek - uliční část do náměstí</t>
  </si>
  <si>
    <t xml:space="preserve">    3 - Svislé a kompletní konstrukce</t>
  </si>
  <si>
    <t>Svislé a kompletní konstrukce</t>
  </si>
  <si>
    <t>349235861</t>
  </si>
  <si>
    <t>Doplnění plošných fasádních prvků vyložených přes 80 do 150 mm</t>
  </si>
  <si>
    <t>2106638122</t>
  </si>
  <si>
    <t>1634248066</t>
  </si>
  <si>
    <t>-1255697894</t>
  </si>
  <si>
    <t>1871904476</t>
  </si>
  <si>
    <t>536960576</t>
  </si>
  <si>
    <t>"sokl" 10</t>
  </si>
  <si>
    <t>622325302</t>
  </si>
  <si>
    <t>Oprava vnější vápenné štukové omítky členitosti 2 v rozsahu přes 10 do 20 %</t>
  </si>
  <si>
    <t>-1870294396</t>
  </si>
  <si>
    <t>Doplnení degradovaných omítek do 15% plochy</t>
  </si>
  <si>
    <t>237</t>
  </si>
  <si>
    <t>-363754836</t>
  </si>
  <si>
    <t>622325451</t>
  </si>
  <si>
    <t>Oprava vnější vápenné omítky s celoplošným přeštukováním členitosti 3 v rozsahu do 10 %</t>
  </si>
  <si>
    <t>-119837894</t>
  </si>
  <si>
    <t>1767787453</t>
  </si>
  <si>
    <t>1086223903</t>
  </si>
  <si>
    <t>oblepy oken,dveří,výloh atd.</t>
  </si>
  <si>
    <t>85</t>
  </si>
  <si>
    <t>-158165697</t>
  </si>
  <si>
    <t>133162328</t>
  </si>
  <si>
    <t>1440252809</t>
  </si>
  <si>
    <t>981708498</t>
  </si>
  <si>
    <t>1201646121</t>
  </si>
  <si>
    <t>-304639847</t>
  </si>
  <si>
    <t>-2123927503</t>
  </si>
  <si>
    <t>-2068129183</t>
  </si>
  <si>
    <t>-654887117</t>
  </si>
  <si>
    <t>-842423460</t>
  </si>
  <si>
    <t>788384957</t>
  </si>
  <si>
    <t>944711111</t>
  </si>
  <si>
    <t>Montáž záchytné stříšky š do 1,5 m</t>
  </si>
  <si>
    <t>-1564237317</t>
  </si>
  <si>
    <t>944711211</t>
  </si>
  <si>
    <t>Příplatek k záchytné stříšce š přes do 1,5 m za každý den použití</t>
  </si>
  <si>
    <t>273196643</t>
  </si>
  <si>
    <t>10*90 'Přepočtené koeficientem množství</t>
  </si>
  <si>
    <t>944711811</t>
  </si>
  <si>
    <t>Demontáž záchytné stříšky š přes do 1,5 m</t>
  </si>
  <si>
    <t>639954910</t>
  </si>
  <si>
    <t>588119920</t>
  </si>
  <si>
    <t>-966382186</t>
  </si>
  <si>
    <t>2059395961</t>
  </si>
  <si>
    <t>746628085</t>
  </si>
  <si>
    <t>-1073251294</t>
  </si>
  <si>
    <t>1675049999</t>
  </si>
  <si>
    <t>0,999*30 'Přepočtené koeficientem množství</t>
  </si>
  <si>
    <t>1262515913</t>
  </si>
  <si>
    <t>-575405661</t>
  </si>
  <si>
    <t>888423470</t>
  </si>
  <si>
    <t xml:space="preserve"> Rest . záměr na štukové a kamenné prvky</t>
  </si>
  <si>
    <t>-1098790737</t>
  </si>
  <si>
    <t>447529940</t>
  </si>
  <si>
    <t>1136132868</t>
  </si>
  <si>
    <t>-1848944658</t>
  </si>
  <si>
    <t>-1036944232</t>
  </si>
  <si>
    <t>reprofilace parapetních říms</t>
  </si>
  <si>
    <t>-25879958</t>
  </si>
  <si>
    <t>-43834831</t>
  </si>
  <si>
    <t>-898976005</t>
  </si>
  <si>
    <t>-327569249</t>
  </si>
  <si>
    <t>1948791654</t>
  </si>
  <si>
    <t>169874304</t>
  </si>
  <si>
    <t>134965496</t>
  </si>
  <si>
    <t>-1810211729</t>
  </si>
  <si>
    <t>-837319042</t>
  </si>
  <si>
    <t>1529066234</t>
  </si>
  <si>
    <t>2035249948</t>
  </si>
  <si>
    <t>-571685776</t>
  </si>
  <si>
    <t>-703637655</t>
  </si>
  <si>
    <t>-1953284247</t>
  </si>
  <si>
    <t>35+237</t>
  </si>
  <si>
    <t>991748976</t>
  </si>
  <si>
    <t>2106330372</t>
  </si>
  <si>
    <t>-1303386323</t>
  </si>
  <si>
    <t>-801434790</t>
  </si>
  <si>
    <t>905625646</t>
  </si>
  <si>
    <t>58</t>
  </si>
  <si>
    <t>891889250</t>
  </si>
  <si>
    <t>03 - Dům čp.79 - Beránek - Ke zvonici uliční část</t>
  </si>
  <si>
    <t>-959340758</t>
  </si>
  <si>
    <t>1077286147</t>
  </si>
  <si>
    <t>1294110559</t>
  </si>
  <si>
    <t>-1761266139</t>
  </si>
  <si>
    <t>"sokl" 20</t>
  </si>
  <si>
    <t>622325359</t>
  </si>
  <si>
    <t>Oprava vnější vápenné omítky s celoplošným přeštukováním členitosti 2 v rozsahu přes 80 do 100 %</t>
  </si>
  <si>
    <t>-1108837492</t>
  </si>
  <si>
    <t>1073349449</t>
  </si>
  <si>
    <t>-975668627</t>
  </si>
  <si>
    <t>-457945181</t>
  </si>
  <si>
    <t>900R001</t>
  </si>
  <si>
    <t>Revize a doplnění kamenného parapetu</t>
  </si>
  <si>
    <t>-620240139</t>
  </si>
  <si>
    <t>-1410328579</t>
  </si>
  <si>
    <t>-562639194</t>
  </si>
  <si>
    <t>-1527796718</t>
  </si>
  <si>
    <t>-765523596</t>
  </si>
  <si>
    <t>1834897149</t>
  </si>
  <si>
    <t>-931248812</t>
  </si>
  <si>
    <t>644564667</t>
  </si>
  <si>
    <t>-913144590</t>
  </si>
  <si>
    <t>-175964624</t>
  </si>
  <si>
    <t>100</t>
  </si>
  <si>
    <t>-1749512729</t>
  </si>
  <si>
    <t>-1601208526</t>
  </si>
  <si>
    <t>1,557*30 'Přepočtené koeficientem množství</t>
  </si>
  <si>
    <t>-666700712</t>
  </si>
  <si>
    <t>620385967</t>
  </si>
  <si>
    <t>-1151071907</t>
  </si>
  <si>
    <t>-1354264715</t>
  </si>
  <si>
    <t>1546893175</t>
  </si>
  <si>
    <t>475267016</t>
  </si>
  <si>
    <t>1740034475</t>
  </si>
  <si>
    <t>-1449285847</t>
  </si>
  <si>
    <t>783801201</t>
  </si>
  <si>
    <t>Obroušení omítek před provedením nátěru</t>
  </si>
  <si>
    <t>-284007970</t>
  </si>
  <si>
    <t>-551427728</t>
  </si>
  <si>
    <t>1942186687</t>
  </si>
  <si>
    <t>-1725629484</t>
  </si>
  <si>
    <t>783827423</t>
  </si>
  <si>
    <t>Krycí dvojnásobný silikátový nátěr omítek stupně členitosti 1 a 2</t>
  </si>
  <si>
    <t>1139783099</t>
  </si>
  <si>
    <t>1871025395</t>
  </si>
  <si>
    <t>-1920310496</t>
  </si>
  <si>
    <t>622938042</t>
  </si>
  <si>
    <t xml:space="preserve">IČ: </t>
  </si>
  <si>
    <t xml:space="preserve">DIČ: </t>
  </si>
  <si>
    <t xml:space="preserve">Zhotovitel: </t>
  </si>
  <si>
    <t>Oprava a nátěr východní a severní fasády včetně restaurování, VZ/02/2024</t>
  </si>
  <si>
    <t>Oprava a nátěr východní a severní fasády včetně restaurování - čp. 78, 79</t>
  </si>
  <si>
    <t>Krajská knihovna v Pardubicích, Pernštýnské nám. 78, 79</t>
  </si>
  <si>
    <t>Krajská knihovna v Pardubicích, Pernštýnské nám. 77, 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</si>
</sst>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zoomScale="150" zoomScaleNormal="150" workbookViewId="0" topLeftCell="A100">
      <selection activeCell="E12" sqref="E12"/>
    </sheetView>
  </sheetViews>
  <sheetFormatPr defaultColWidth="12.00390625" defaultRowHeight="12"/>
  <cols>
    <col min="1" max="1" width="8.1406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140625" style="0" customWidth="1"/>
    <col min="35" max="35" width="31.7109375" style="0" customWidth="1"/>
    <col min="36" max="37" width="2.421875" style="0" customWidth="1"/>
    <col min="38" max="38" width="8.140625" style="0" customWidth="1"/>
    <col min="39" max="39" width="3.140625" style="0" customWidth="1"/>
    <col min="40" max="40" width="13.1406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8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163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R5" s="19"/>
      <c r="BS5" s="16" t="s">
        <v>6</v>
      </c>
    </row>
    <row r="6" spans="2:71" ht="36.95" customHeight="1">
      <c r="B6" s="19"/>
      <c r="D6" s="24" t="s">
        <v>13</v>
      </c>
      <c r="K6" s="165" t="s">
        <v>527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R6" s="19"/>
      <c r="BS6" s="16" t="s">
        <v>6</v>
      </c>
    </row>
    <row r="7" spans="2:7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16</v>
      </c>
      <c r="K8" s="23" t="s">
        <v>528</v>
      </c>
      <c r="AK8" s="25" t="s">
        <v>18</v>
      </c>
      <c r="AN8" s="23"/>
      <c r="AR8" s="19"/>
      <c r="BS8" s="16" t="s">
        <v>6</v>
      </c>
    </row>
    <row r="9" spans="2:71" ht="14.45" customHeight="1">
      <c r="B9" s="19"/>
      <c r="AR9" s="19"/>
      <c r="BS9" s="16" t="s">
        <v>6</v>
      </c>
    </row>
    <row r="10" spans="2:7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2:71" ht="18.6" customHeight="1">
      <c r="B11" s="19"/>
      <c r="E11" s="23" t="s">
        <v>529</v>
      </c>
      <c r="AK11" s="25" t="s">
        <v>22</v>
      </c>
      <c r="AN11" s="23" t="s">
        <v>1</v>
      </c>
      <c r="AR11" s="19"/>
      <c r="BS11" s="16" t="s">
        <v>6</v>
      </c>
    </row>
    <row r="12" spans="2:71" ht="6.95" customHeight="1">
      <c r="B12" s="19"/>
      <c r="AR12" s="19"/>
      <c r="BS12" s="16" t="s">
        <v>6</v>
      </c>
    </row>
    <row r="13" spans="2:71" ht="12" customHeight="1">
      <c r="B13" s="19"/>
      <c r="D13" s="25" t="s">
        <v>525</v>
      </c>
      <c r="AK13" s="25" t="s">
        <v>523</v>
      </c>
      <c r="AN13" s="23"/>
      <c r="AR13" s="19"/>
      <c r="BS13" s="16" t="s">
        <v>6</v>
      </c>
    </row>
    <row r="14" spans="2:71" ht="12.75">
      <c r="B14" s="19"/>
      <c r="E14" s="23" t="s">
        <v>24</v>
      </c>
      <c r="AK14" s="25" t="s">
        <v>524</v>
      </c>
      <c r="AN14" s="23"/>
      <c r="AR14" s="19"/>
      <c r="BS14" s="16" t="s">
        <v>6</v>
      </c>
    </row>
    <row r="15" spans="2:71" ht="6.95" customHeight="1">
      <c r="B15" s="19"/>
      <c r="AR15" s="19"/>
      <c r="BS15" s="16" t="s">
        <v>3</v>
      </c>
    </row>
    <row r="16" spans="2:7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2:71" ht="18.6" customHeight="1">
      <c r="B17" s="19"/>
      <c r="E17" s="23" t="s">
        <v>24</v>
      </c>
      <c r="AK17" s="25" t="s">
        <v>22</v>
      </c>
      <c r="AN17" s="23" t="s">
        <v>1</v>
      </c>
      <c r="AR17" s="19"/>
      <c r="BS17" s="16" t="s">
        <v>26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27</v>
      </c>
      <c r="AK19" s="25" t="s">
        <v>20</v>
      </c>
      <c r="AN19" s="23"/>
      <c r="AR19" s="19"/>
      <c r="BS19" s="16" t="s">
        <v>6</v>
      </c>
    </row>
    <row r="20" spans="2:71" ht="18.6" customHeight="1">
      <c r="B20" s="19"/>
      <c r="E20" s="23"/>
      <c r="AK20" s="25" t="s">
        <v>22</v>
      </c>
      <c r="AN20" s="23"/>
      <c r="AR20" s="19"/>
      <c r="BS20" s="16" t="s">
        <v>26</v>
      </c>
    </row>
    <row r="21" spans="2:44" ht="6.95" customHeight="1">
      <c r="B21" s="19"/>
      <c r="AR21" s="19"/>
    </row>
    <row r="22" spans="2:44" ht="12" customHeight="1">
      <c r="B22" s="19"/>
      <c r="D22" s="25" t="s">
        <v>28</v>
      </c>
      <c r="AR22" s="19"/>
    </row>
    <row r="23" spans="2:44" ht="16.5" customHeight="1">
      <c r="B23" s="19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9"/>
    </row>
    <row r="24" spans="2:44" ht="6.95" customHeight="1">
      <c r="B24" s="19"/>
      <c r="AR24" s="19"/>
    </row>
    <row r="25" spans="2:44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6.1" customHeight="1">
      <c r="B26" s="28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7">
        <f>ROUND(AG94,2)</f>
        <v>0</v>
      </c>
      <c r="AL26" s="168"/>
      <c r="AM26" s="168"/>
      <c r="AN26" s="168"/>
      <c r="AO26" s="168"/>
      <c r="AR26" s="28"/>
    </row>
    <row r="27" spans="2:44" s="1" customFormat="1" ht="6.95" customHeight="1">
      <c r="B27" s="28"/>
      <c r="AR27" s="28"/>
    </row>
    <row r="28" spans="2:44" s="1" customFormat="1" ht="12.75">
      <c r="B28" s="28"/>
      <c r="L28" s="169" t="s">
        <v>30</v>
      </c>
      <c r="M28" s="169"/>
      <c r="N28" s="169"/>
      <c r="O28" s="169"/>
      <c r="P28" s="169"/>
      <c r="W28" s="169" t="s">
        <v>31</v>
      </c>
      <c r="X28" s="169"/>
      <c r="Y28" s="169"/>
      <c r="Z28" s="169"/>
      <c r="AA28" s="169"/>
      <c r="AB28" s="169"/>
      <c r="AC28" s="169"/>
      <c r="AD28" s="169"/>
      <c r="AE28" s="169"/>
      <c r="AK28" s="169" t="s">
        <v>32</v>
      </c>
      <c r="AL28" s="169"/>
      <c r="AM28" s="169"/>
      <c r="AN28" s="169"/>
      <c r="AO28" s="169"/>
      <c r="AR28" s="28"/>
    </row>
    <row r="29" spans="2:44" s="2" customFormat="1" ht="14.45" customHeight="1">
      <c r="B29" s="32"/>
      <c r="D29" s="25" t="s">
        <v>33</v>
      </c>
      <c r="F29" s="25" t="s">
        <v>34</v>
      </c>
      <c r="L29" s="172">
        <v>0.21</v>
      </c>
      <c r="M29" s="171"/>
      <c r="N29" s="171"/>
      <c r="O29" s="171"/>
      <c r="P29" s="171"/>
      <c r="W29" s="170">
        <f>ROUND(AZ94,2)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ROUND(AV94,2)</f>
        <v>0</v>
      </c>
      <c r="AL29" s="171"/>
      <c r="AM29" s="171"/>
      <c r="AN29" s="171"/>
      <c r="AO29" s="171"/>
      <c r="AR29" s="32"/>
    </row>
    <row r="30" spans="2:44" s="2" customFormat="1" ht="14.45" customHeight="1">
      <c r="B30" s="32"/>
      <c r="F30" s="25" t="s">
        <v>35</v>
      </c>
      <c r="L30" s="172">
        <v>0.15</v>
      </c>
      <c r="M30" s="171"/>
      <c r="N30" s="171"/>
      <c r="O30" s="171"/>
      <c r="P30" s="171"/>
      <c r="W30" s="170">
        <f>ROUND(BA94,2)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ROUND(AW94,2)</f>
        <v>0</v>
      </c>
      <c r="AL30" s="171"/>
      <c r="AM30" s="171"/>
      <c r="AN30" s="171"/>
      <c r="AO30" s="171"/>
      <c r="AR30" s="32"/>
    </row>
    <row r="31" spans="2:44" s="2" customFormat="1" ht="14.45" customHeight="1" hidden="1">
      <c r="B31" s="32"/>
      <c r="F31" s="25" t="s">
        <v>36</v>
      </c>
      <c r="L31" s="172">
        <v>0.21</v>
      </c>
      <c r="M31" s="171"/>
      <c r="N31" s="171"/>
      <c r="O31" s="171"/>
      <c r="P31" s="171"/>
      <c r="W31" s="170">
        <f>ROUND(BB94,2)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2"/>
    </row>
    <row r="32" spans="2:44" s="2" customFormat="1" ht="14.45" customHeight="1" hidden="1">
      <c r="B32" s="32"/>
      <c r="F32" s="25" t="s">
        <v>37</v>
      </c>
      <c r="L32" s="172">
        <v>0.15</v>
      </c>
      <c r="M32" s="171"/>
      <c r="N32" s="171"/>
      <c r="O32" s="171"/>
      <c r="P32" s="171"/>
      <c r="W32" s="170">
        <f>ROUND(BC94,2)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2"/>
    </row>
    <row r="33" spans="2:44" s="2" customFormat="1" ht="14.45" customHeight="1" hidden="1">
      <c r="B33" s="32"/>
      <c r="F33" s="25" t="s">
        <v>38</v>
      </c>
      <c r="L33" s="172">
        <v>0</v>
      </c>
      <c r="M33" s="171"/>
      <c r="N33" s="171"/>
      <c r="O33" s="171"/>
      <c r="P33" s="171"/>
      <c r="W33" s="170">
        <f>ROUND(BD94,2)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2"/>
    </row>
    <row r="34" spans="2:44" s="1" customFormat="1" ht="6.95" customHeight="1">
      <c r="B34" s="28"/>
      <c r="AR34" s="28"/>
    </row>
    <row r="35" spans="2:44" s="1" customFormat="1" ht="26.1" customHeight="1">
      <c r="B35" s="28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93" t="s">
        <v>41</v>
      </c>
      <c r="Y35" s="194"/>
      <c r="Z35" s="194"/>
      <c r="AA35" s="194"/>
      <c r="AB35" s="194"/>
      <c r="AC35" s="35"/>
      <c r="AD35" s="35"/>
      <c r="AE35" s="35"/>
      <c r="AF35" s="35"/>
      <c r="AG35" s="35"/>
      <c r="AH35" s="35"/>
      <c r="AI35" s="35"/>
      <c r="AJ35" s="35"/>
      <c r="AK35" s="195">
        <f>SUM(AK26:AK33)</f>
        <v>0</v>
      </c>
      <c r="AL35" s="194"/>
      <c r="AM35" s="194"/>
      <c r="AN35" s="194"/>
      <c r="AO35" s="19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28"/>
      <c r="D60" s="39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44</v>
      </c>
      <c r="AI60" s="30"/>
      <c r="AJ60" s="30"/>
      <c r="AK60" s="30"/>
      <c r="AL60" s="30"/>
      <c r="AM60" s="39" t="s">
        <v>45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28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28"/>
      <c r="D75" s="39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44</v>
      </c>
      <c r="AI75" s="30"/>
      <c r="AJ75" s="30"/>
      <c r="AK75" s="30"/>
      <c r="AL75" s="30"/>
      <c r="AM75" s="39" t="s">
        <v>45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20" t="s">
        <v>48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5" t="s">
        <v>12</v>
      </c>
      <c r="AR84" s="44"/>
    </row>
    <row r="85" spans="2:44" s="4" customFormat="1" ht="36.95" customHeight="1">
      <c r="B85" s="45"/>
      <c r="C85" s="46" t="s">
        <v>13</v>
      </c>
      <c r="L85" s="184" t="s">
        <v>526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5" t="s">
        <v>16</v>
      </c>
      <c r="L87" s="47" t="str">
        <f>IF(K8="","",K8)</f>
        <v>Krajská knihovna v Pardubicích, Pernštýnské nám. 78, 79</v>
      </c>
      <c r="AI87" s="25" t="s">
        <v>18</v>
      </c>
      <c r="AM87" s="186" t="str">
        <f>IF(AN8="","",AN8)</f>
        <v/>
      </c>
      <c r="AN87" s="186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5" t="s">
        <v>19</v>
      </c>
      <c r="L89" s="3" t="str">
        <f>IF(E11="","",E11)</f>
        <v>Krajská knihovna v Pardubicích, Pernštýnské nám. 77, Pardubice</v>
      </c>
      <c r="AI89" s="25" t="s">
        <v>25</v>
      </c>
      <c r="AM89" s="187" t="str">
        <f>IF(E17="","",E17)</f>
        <v xml:space="preserve"> </v>
      </c>
      <c r="AN89" s="188"/>
      <c r="AO89" s="188"/>
      <c r="AP89" s="188"/>
      <c r="AR89" s="28"/>
      <c r="AS89" s="189" t="s">
        <v>49</v>
      </c>
      <c r="AT89" s="19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5" t="s">
        <v>23</v>
      </c>
      <c r="L90" s="3" t="str">
        <f>IF(E14="","",E14)</f>
        <v xml:space="preserve"> </v>
      </c>
      <c r="AI90" s="25" t="s">
        <v>27</v>
      </c>
      <c r="AM90" s="187" t="str">
        <f>IF(E20="","",E20)</f>
        <v/>
      </c>
      <c r="AN90" s="188"/>
      <c r="AO90" s="188"/>
      <c r="AP90" s="188"/>
      <c r="AR90" s="28"/>
      <c r="AS90" s="191"/>
      <c r="AT90" s="192"/>
      <c r="BD90" s="52"/>
    </row>
    <row r="91" spans="2:56" s="1" customFormat="1" ht="10.7" customHeight="1">
      <c r="B91" s="28"/>
      <c r="AR91" s="28"/>
      <c r="AS91" s="191"/>
      <c r="AT91" s="192"/>
      <c r="BD91" s="52"/>
    </row>
    <row r="92" spans="2:56" s="1" customFormat="1" ht="29.25" customHeight="1">
      <c r="B92" s="28"/>
      <c r="C92" s="176" t="s">
        <v>50</v>
      </c>
      <c r="D92" s="177"/>
      <c r="E92" s="177"/>
      <c r="F92" s="177"/>
      <c r="G92" s="177"/>
      <c r="H92" s="53"/>
      <c r="I92" s="178" t="s">
        <v>51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52</v>
      </c>
      <c r="AH92" s="177"/>
      <c r="AI92" s="177"/>
      <c r="AJ92" s="177"/>
      <c r="AK92" s="177"/>
      <c r="AL92" s="177"/>
      <c r="AM92" s="177"/>
      <c r="AN92" s="178" t="s">
        <v>53</v>
      </c>
      <c r="AO92" s="177"/>
      <c r="AP92" s="180"/>
      <c r="AQ92" s="54" t="s">
        <v>54</v>
      </c>
      <c r="AR92" s="28"/>
      <c r="AS92" s="55" t="s">
        <v>55</v>
      </c>
      <c r="AT92" s="56" t="s">
        <v>56</v>
      </c>
      <c r="AU92" s="56" t="s">
        <v>57</v>
      </c>
      <c r="AV92" s="56" t="s">
        <v>58</v>
      </c>
      <c r="AW92" s="56" t="s">
        <v>59</v>
      </c>
      <c r="AX92" s="56" t="s">
        <v>60</v>
      </c>
      <c r="AY92" s="56" t="s">
        <v>61</v>
      </c>
      <c r="AZ92" s="56" t="s">
        <v>62</v>
      </c>
      <c r="BA92" s="56" t="s">
        <v>63</v>
      </c>
      <c r="BB92" s="56" t="s">
        <v>64</v>
      </c>
      <c r="BC92" s="56" t="s">
        <v>65</v>
      </c>
      <c r="BD92" s="57" t="s">
        <v>66</v>
      </c>
    </row>
    <row r="93" spans="2:56" s="1" customFormat="1" ht="10.7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67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1">
        <f>ROUND(SUM(AG95:AG97),2)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3" t="s">
        <v>1</v>
      </c>
      <c r="AR94" s="59"/>
      <c r="AS94" s="64">
        <f>ROUND(SUM(AS95:AS97),2)</f>
        <v>0</v>
      </c>
      <c r="AT94" s="65">
        <f>ROUND(SUM(AV94:AW94),2)</f>
        <v>0</v>
      </c>
      <c r="AU94" s="66">
        <f>ROUND(SUM(AU95:AU97),5)</f>
        <v>2937.23425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ROUND(SUM(AZ95:AZ97),2)</f>
        <v>0</v>
      </c>
      <c r="BA94" s="65">
        <f>ROUND(SUM(BA95:BA97),2)</f>
        <v>0</v>
      </c>
      <c r="BB94" s="65">
        <f>ROUND(SUM(BB95:BB97),2)</f>
        <v>0</v>
      </c>
      <c r="BC94" s="65">
        <f>ROUND(SUM(BC95:BC97),2)</f>
        <v>0</v>
      </c>
      <c r="BD94" s="67">
        <f>ROUND(SUM(BD95:BD97),2)</f>
        <v>0</v>
      </c>
      <c r="BS94" s="68" t="s">
        <v>68</v>
      </c>
      <c r="BT94" s="68" t="s">
        <v>69</v>
      </c>
      <c r="BU94" s="69" t="s">
        <v>70</v>
      </c>
      <c r="BV94" s="68" t="s">
        <v>71</v>
      </c>
      <c r="BW94" s="68" t="s">
        <v>4</v>
      </c>
      <c r="BX94" s="68" t="s">
        <v>72</v>
      </c>
      <c r="CL94" s="68" t="s">
        <v>1</v>
      </c>
    </row>
    <row r="95" spans="1:91" s="6" customFormat="1" ht="16.5" customHeight="1">
      <c r="A95" s="70" t="s">
        <v>73</v>
      </c>
      <c r="B95" s="71"/>
      <c r="C95" s="72"/>
      <c r="D95" s="175" t="s">
        <v>74</v>
      </c>
      <c r="E95" s="175"/>
      <c r="F95" s="175"/>
      <c r="G95" s="175"/>
      <c r="H95" s="175"/>
      <c r="I95" s="73"/>
      <c r="J95" s="175" t="s">
        <v>75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'01 - Objekt č.p 78'!J30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4" t="s">
        <v>76</v>
      </c>
      <c r="AR95" s="71"/>
      <c r="AS95" s="75">
        <v>0</v>
      </c>
      <c r="AT95" s="76">
        <f>ROUND(SUM(AV95:AW95),2)</f>
        <v>0</v>
      </c>
      <c r="AU95" s="77">
        <f>'01 - Objekt č.p 78'!P127</f>
        <v>952.0402249999999</v>
      </c>
      <c r="AV95" s="76">
        <f>'01 - Objekt č.p 78'!J33</f>
        <v>0</v>
      </c>
      <c r="AW95" s="76">
        <f>'01 - Objekt č.p 78'!J34</f>
        <v>0</v>
      </c>
      <c r="AX95" s="76">
        <f>'01 - Objekt č.p 78'!J35</f>
        <v>0</v>
      </c>
      <c r="AY95" s="76">
        <f>'01 - Objekt č.p 78'!J36</f>
        <v>0</v>
      </c>
      <c r="AZ95" s="76">
        <f>'01 - Objekt č.p 78'!F33</f>
        <v>0</v>
      </c>
      <c r="BA95" s="76">
        <f>'01 - Objekt č.p 78'!F34</f>
        <v>0</v>
      </c>
      <c r="BB95" s="76">
        <f>'01 - Objekt č.p 78'!F35</f>
        <v>0</v>
      </c>
      <c r="BC95" s="76">
        <f>'01 - Objekt č.p 78'!F36</f>
        <v>0</v>
      </c>
      <c r="BD95" s="78">
        <f>'01 - Objekt č.p 78'!F37</f>
        <v>0</v>
      </c>
      <c r="BT95" s="79" t="s">
        <v>77</v>
      </c>
      <c r="BV95" s="79" t="s">
        <v>71</v>
      </c>
      <c r="BW95" s="79" t="s">
        <v>78</v>
      </c>
      <c r="BX95" s="79" t="s">
        <v>4</v>
      </c>
      <c r="CL95" s="79" t="s">
        <v>1</v>
      </c>
      <c r="CM95" s="79" t="s">
        <v>79</v>
      </c>
    </row>
    <row r="96" spans="1:91" s="6" customFormat="1" ht="24.75" customHeight="1">
      <c r="A96" s="70" t="s">
        <v>73</v>
      </c>
      <c r="B96" s="71"/>
      <c r="C96" s="72"/>
      <c r="D96" s="175" t="s">
        <v>80</v>
      </c>
      <c r="E96" s="175"/>
      <c r="F96" s="175"/>
      <c r="G96" s="175"/>
      <c r="H96" s="175"/>
      <c r="I96" s="73"/>
      <c r="J96" s="175" t="s">
        <v>81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3">
        <f>'02 - Dům čp.79 - Beránek ...'!J30</f>
        <v>0</v>
      </c>
      <c r="AH96" s="174"/>
      <c r="AI96" s="174"/>
      <c r="AJ96" s="174"/>
      <c r="AK96" s="174"/>
      <c r="AL96" s="174"/>
      <c r="AM96" s="174"/>
      <c r="AN96" s="173">
        <f>SUM(AG96,AT96)</f>
        <v>0</v>
      </c>
      <c r="AO96" s="174"/>
      <c r="AP96" s="174"/>
      <c r="AQ96" s="74" t="s">
        <v>76</v>
      </c>
      <c r="AR96" s="71"/>
      <c r="AS96" s="75">
        <v>0</v>
      </c>
      <c r="AT96" s="76">
        <f>ROUND(SUM(AV96:AW96),2)</f>
        <v>0</v>
      </c>
      <c r="AU96" s="77">
        <f>'02 - Dům čp.79 - Beránek ...'!P128</f>
        <v>1245.0509949999998</v>
      </c>
      <c r="AV96" s="76">
        <f>'02 - Dům čp.79 - Beránek ...'!J33</f>
        <v>0</v>
      </c>
      <c r="AW96" s="76">
        <f>'02 - Dům čp.79 - Beránek ...'!J34</f>
        <v>0</v>
      </c>
      <c r="AX96" s="76">
        <f>'02 - Dům čp.79 - Beránek ...'!J35</f>
        <v>0</v>
      </c>
      <c r="AY96" s="76">
        <f>'02 - Dům čp.79 - Beránek ...'!J36</f>
        <v>0</v>
      </c>
      <c r="AZ96" s="76">
        <f>'02 - Dům čp.79 - Beránek ...'!F33</f>
        <v>0</v>
      </c>
      <c r="BA96" s="76">
        <f>'02 - Dům čp.79 - Beránek ...'!F34</f>
        <v>0</v>
      </c>
      <c r="BB96" s="76">
        <f>'02 - Dům čp.79 - Beránek ...'!F35</f>
        <v>0</v>
      </c>
      <c r="BC96" s="76">
        <f>'02 - Dům čp.79 - Beránek ...'!F36</f>
        <v>0</v>
      </c>
      <c r="BD96" s="78">
        <f>'02 - Dům čp.79 - Beránek ...'!F37</f>
        <v>0</v>
      </c>
      <c r="BT96" s="79" t="s">
        <v>77</v>
      </c>
      <c r="BV96" s="79" t="s">
        <v>71</v>
      </c>
      <c r="BW96" s="79" t="s">
        <v>82</v>
      </c>
      <c r="BX96" s="79" t="s">
        <v>4</v>
      </c>
      <c r="CL96" s="79" t="s">
        <v>1</v>
      </c>
      <c r="CM96" s="79" t="s">
        <v>79</v>
      </c>
    </row>
    <row r="97" spans="1:91" s="6" customFormat="1" ht="24.75" customHeight="1">
      <c r="A97" s="70" t="s">
        <v>73</v>
      </c>
      <c r="B97" s="71"/>
      <c r="C97" s="72"/>
      <c r="D97" s="175" t="s">
        <v>83</v>
      </c>
      <c r="E97" s="175"/>
      <c r="F97" s="175"/>
      <c r="G97" s="175"/>
      <c r="H97" s="175"/>
      <c r="I97" s="73"/>
      <c r="J97" s="175" t="s">
        <v>84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3">
        <f>'03 - Dům čp.79 - Beránek ...'!J30</f>
        <v>0</v>
      </c>
      <c r="AH97" s="174"/>
      <c r="AI97" s="174"/>
      <c r="AJ97" s="174"/>
      <c r="AK97" s="174"/>
      <c r="AL97" s="174"/>
      <c r="AM97" s="174"/>
      <c r="AN97" s="173">
        <f>SUM(AG97,AT97)</f>
        <v>0</v>
      </c>
      <c r="AO97" s="174"/>
      <c r="AP97" s="174"/>
      <c r="AQ97" s="74" t="s">
        <v>76</v>
      </c>
      <c r="AR97" s="71"/>
      <c r="AS97" s="80">
        <v>0</v>
      </c>
      <c r="AT97" s="81">
        <f>ROUND(SUM(AV97:AW97),2)</f>
        <v>0</v>
      </c>
      <c r="AU97" s="82">
        <f>'03 - Dům čp.79 - Beránek ...'!P126</f>
        <v>740.1430250000001</v>
      </c>
      <c r="AV97" s="81">
        <f>'03 - Dům čp.79 - Beránek ...'!J33</f>
        <v>0</v>
      </c>
      <c r="AW97" s="81">
        <f>'03 - Dům čp.79 - Beránek ...'!J34</f>
        <v>0</v>
      </c>
      <c r="AX97" s="81">
        <f>'03 - Dům čp.79 - Beránek ...'!J35</f>
        <v>0</v>
      </c>
      <c r="AY97" s="81">
        <f>'03 - Dům čp.79 - Beránek ...'!J36</f>
        <v>0</v>
      </c>
      <c r="AZ97" s="81">
        <f>'03 - Dům čp.79 - Beránek ...'!F33</f>
        <v>0</v>
      </c>
      <c r="BA97" s="81">
        <f>'03 - Dům čp.79 - Beránek ...'!F34</f>
        <v>0</v>
      </c>
      <c r="BB97" s="81">
        <f>'03 - Dům čp.79 - Beránek ...'!F35</f>
        <v>0</v>
      </c>
      <c r="BC97" s="81">
        <f>'03 - Dům čp.79 - Beránek ...'!F36</f>
        <v>0</v>
      </c>
      <c r="BD97" s="83">
        <f>'03 - Dům čp.79 - Beránek ...'!F37</f>
        <v>0</v>
      </c>
      <c r="BT97" s="79" t="s">
        <v>77</v>
      </c>
      <c r="BV97" s="79" t="s">
        <v>71</v>
      </c>
      <c r="BW97" s="79" t="s">
        <v>85</v>
      </c>
      <c r="BX97" s="79" t="s">
        <v>4</v>
      </c>
      <c r="CL97" s="79" t="s">
        <v>1</v>
      </c>
      <c r="CM97" s="79" t="s">
        <v>79</v>
      </c>
    </row>
    <row r="98" spans="2:44" s="1" customFormat="1" ht="30" customHeight="1">
      <c r="B98" s="28"/>
      <c r="AR98" s="28"/>
    </row>
    <row r="99" spans="2:44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mergeCells count="48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1 - Objekt č.p 78'!C2" display="/"/>
    <hyperlink ref="A96" location="'02 - Dům čp.79 - Beránek ...'!C2" display="/"/>
    <hyperlink ref="A97" location="'03 - Dům čp.79 - Beránek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8"/>
  <sheetViews>
    <sheetView showGridLines="0" zoomScale="200" zoomScaleNormal="200" workbookViewId="0" topLeftCell="B230">
      <selection activeCell="B1" sqref="B1"/>
    </sheetView>
  </sheetViews>
  <sheetFormatPr defaultColWidth="12.0039062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2:46" ht="36.95" customHeight="1">
      <c r="L2" s="18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86</v>
      </c>
      <c r="L4" s="19"/>
      <c r="M4" s="84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13</v>
      </c>
      <c r="L6" s="19"/>
    </row>
    <row r="7" spans="2:12" ht="16.5" customHeight="1">
      <c r="B7" s="19"/>
      <c r="E7" s="199" t="str">
        <f>'Rekapitulace stavby'!K6</f>
        <v>Oprava a nátěr východní a severní fasády včetně restaurování - čp. 78, 79</v>
      </c>
      <c r="F7" s="200"/>
      <c r="G7" s="200"/>
      <c r="H7" s="200"/>
      <c r="L7" s="19"/>
    </row>
    <row r="8" spans="2:12" s="1" customFormat="1" ht="12" customHeight="1">
      <c r="B8" s="28"/>
      <c r="D8" s="25" t="s">
        <v>87</v>
      </c>
      <c r="L8" s="28"/>
    </row>
    <row r="9" spans="2:12" s="1" customFormat="1" ht="16.5" customHeight="1">
      <c r="B9" s="28"/>
      <c r="E9" s="197" t="s">
        <v>88</v>
      </c>
      <c r="F9" s="198"/>
      <c r="G9" s="198"/>
      <c r="H9" s="198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14</v>
      </c>
      <c r="F11" s="23" t="s">
        <v>1</v>
      </c>
      <c r="I11" s="25" t="s">
        <v>15</v>
      </c>
      <c r="J11" s="23" t="s">
        <v>1</v>
      </c>
      <c r="L11" s="28"/>
    </row>
    <row r="12" spans="2:12" s="1" customFormat="1" ht="12" customHeight="1">
      <c r="B12" s="28"/>
      <c r="D12" s="25" t="s">
        <v>16</v>
      </c>
      <c r="F12" s="23" t="s">
        <v>17</v>
      </c>
      <c r="I12" s="25" t="s">
        <v>18</v>
      </c>
      <c r="J12" s="48"/>
      <c r="L12" s="28"/>
    </row>
    <row r="13" spans="2:12" s="1" customFormat="1" ht="10.7" customHeight="1">
      <c r="B13" s="28"/>
      <c r="L13" s="28"/>
    </row>
    <row r="14" spans="2:12" s="1" customFormat="1" ht="12" customHeight="1">
      <c r="B14" s="28"/>
      <c r="D14" s="25" t="s">
        <v>19</v>
      </c>
      <c r="I14" s="25" t="s">
        <v>20</v>
      </c>
      <c r="J14" s="23" t="s">
        <v>1</v>
      </c>
      <c r="L14" s="28"/>
    </row>
    <row r="15" spans="2:12" s="1" customFormat="1" ht="18" customHeight="1">
      <c r="B15" s="28"/>
      <c r="E15" s="23" t="s">
        <v>21</v>
      </c>
      <c r="I15" s="25" t="s">
        <v>22</v>
      </c>
      <c r="J15" s="23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525</v>
      </c>
      <c r="I17" s="25" t="s">
        <v>20</v>
      </c>
      <c r="J17" s="23"/>
      <c r="L17" s="28"/>
    </row>
    <row r="18" spans="2:12" s="1" customFormat="1" ht="18" customHeight="1">
      <c r="B18" s="28"/>
      <c r="E18" s="163" t="str">
        <f>'Rekapitulace stavby'!E14</f>
        <v xml:space="preserve"> </v>
      </c>
      <c r="F18" s="163"/>
      <c r="G18" s="163"/>
      <c r="H18" s="163"/>
      <c r="I18" s="25" t="s">
        <v>22</v>
      </c>
      <c r="J18" s="23"/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25</v>
      </c>
      <c r="I20" s="25" t="s">
        <v>20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27</v>
      </c>
      <c r="I23" s="25" t="s">
        <v>20</v>
      </c>
      <c r="J23" s="23"/>
      <c r="L23" s="28"/>
    </row>
    <row r="24" spans="2:12" s="1" customFormat="1" ht="18" customHeight="1">
      <c r="B24" s="28"/>
      <c r="E24" s="23"/>
      <c r="I24" s="25" t="s">
        <v>22</v>
      </c>
      <c r="J24" s="23"/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28</v>
      </c>
      <c r="L26" s="28"/>
    </row>
    <row r="27" spans="2:12" s="7" customFormat="1" ht="16.5" customHeight="1">
      <c r="B27" s="85"/>
      <c r="E27" s="166" t="s">
        <v>1</v>
      </c>
      <c r="F27" s="166"/>
      <c r="G27" s="166"/>
      <c r="H27" s="166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5" customHeight="1">
      <c r="B30" s="28"/>
      <c r="D30" s="86" t="s">
        <v>29</v>
      </c>
      <c r="J30" s="62">
        <f>ROUND(J127,2)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31</v>
      </c>
      <c r="I32" s="31" t="s">
        <v>30</v>
      </c>
      <c r="J32" s="31" t="s">
        <v>32</v>
      </c>
      <c r="L32" s="28"/>
    </row>
    <row r="33" spans="2:12" s="1" customFormat="1" ht="14.45" customHeight="1">
      <c r="B33" s="28"/>
      <c r="D33" s="51" t="s">
        <v>33</v>
      </c>
      <c r="E33" s="25" t="s">
        <v>34</v>
      </c>
      <c r="F33" s="87">
        <f>ROUND((SUM(BE127:BE237)),2)</f>
        <v>0</v>
      </c>
      <c r="I33" s="88">
        <v>0.21</v>
      </c>
      <c r="J33" s="87">
        <f>ROUND(((SUM(BE127:BE237))*I33),2)</f>
        <v>0</v>
      </c>
      <c r="L33" s="28"/>
    </row>
    <row r="34" spans="2:12" s="1" customFormat="1" ht="14.45" customHeight="1">
      <c r="B34" s="28"/>
      <c r="E34" s="25" t="s">
        <v>35</v>
      </c>
      <c r="F34" s="87">
        <f>ROUND((SUM(BF127:BF237)),2)</f>
        <v>0</v>
      </c>
      <c r="I34" s="88">
        <v>0.15</v>
      </c>
      <c r="J34" s="87">
        <f>ROUND(((SUM(BF127:BF237))*I34),2)</f>
        <v>0</v>
      </c>
      <c r="L34" s="28"/>
    </row>
    <row r="35" spans="2:12" s="1" customFormat="1" ht="14.45" customHeight="1" hidden="1">
      <c r="B35" s="28"/>
      <c r="E35" s="25" t="s">
        <v>36</v>
      </c>
      <c r="F35" s="87">
        <f>ROUND((SUM(BG127:BG237)),2)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37</v>
      </c>
      <c r="F36" s="87">
        <f>ROUND((SUM(BH127:BH237)),2)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38</v>
      </c>
      <c r="F37" s="87">
        <f>ROUND((SUM(BI127:BI237)),2)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5" customHeight="1">
      <c r="B39" s="28"/>
      <c r="C39" s="89"/>
      <c r="D39" s="90" t="s">
        <v>39</v>
      </c>
      <c r="E39" s="53"/>
      <c r="F39" s="53"/>
      <c r="G39" s="91" t="s">
        <v>40</v>
      </c>
      <c r="H39" s="92" t="s">
        <v>41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44</v>
      </c>
      <c r="E61" s="30"/>
      <c r="F61" s="95" t="s">
        <v>45</v>
      </c>
      <c r="G61" s="39" t="s">
        <v>44</v>
      </c>
      <c r="H61" s="30"/>
      <c r="I61" s="30"/>
      <c r="J61" s="96" t="s">
        <v>45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44</v>
      </c>
      <c r="E76" s="30"/>
      <c r="F76" s="95" t="s">
        <v>45</v>
      </c>
      <c r="G76" s="39" t="s">
        <v>44</v>
      </c>
      <c r="H76" s="30"/>
      <c r="I76" s="30"/>
      <c r="J76" s="96" t="s">
        <v>45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89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13</v>
      </c>
      <c r="L84" s="28"/>
    </row>
    <row r="85" spans="2:12" s="1" customFormat="1" ht="16.5" customHeight="1">
      <c r="B85" s="28"/>
      <c r="E85" s="199" t="str">
        <f>E7</f>
        <v>Oprava a nátěr východní a severní fasády včetně restaurování - čp. 78, 79</v>
      </c>
      <c r="F85" s="200"/>
      <c r="G85" s="200"/>
      <c r="H85" s="200"/>
      <c r="L85" s="28"/>
    </row>
    <row r="86" spans="2:12" s="1" customFormat="1" ht="12" customHeight="1">
      <c r="B86" s="28"/>
      <c r="C86" s="25" t="s">
        <v>87</v>
      </c>
      <c r="L86" s="28"/>
    </row>
    <row r="87" spans="2:12" s="1" customFormat="1" ht="16.5" customHeight="1">
      <c r="B87" s="28"/>
      <c r="E87" s="197" t="str">
        <f>E9</f>
        <v>01 - Objekt č.p 78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16</v>
      </c>
      <c r="F89" s="23" t="str">
        <f>F12</f>
        <v>Krajská knihovna Pardubice - č.p. 78, 79</v>
      </c>
      <c r="I89" s="25" t="s">
        <v>18</v>
      </c>
      <c r="J89" s="48" t="str">
        <f>IF(J12="","",J12)</f>
        <v/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19</v>
      </c>
      <c r="F91" s="23" t="str">
        <f>E15</f>
        <v>Krajská knihovna Pardubice</v>
      </c>
      <c r="I91" s="25" t="s">
        <v>25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27</v>
      </c>
      <c r="J92" s="26"/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90</v>
      </c>
      <c r="D94" s="89"/>
      <c r="E94" s="89"/>
      <c r="F94" s="89"/>
      <c r="G94" s="89"/>
      <c r="H94" s="89"/>
      <c r="I94" s="89"/>
      <c r="J94" s="98" t="s">
        <v>91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7" customHeight="1">
      <c r="B96" s="28"/>
      <c r="C96" s="99" t="s">
        <v>92</v>
      </c>
      <c r="J96" s="62">
        <f>J127</f>
        <v>0</v>
      </c>
      <c r="L96" s="28"/>
      <c r="AU96" s="16" t="s">
        <v>93</v>
      </c>
    </row>
    <row r="97" spans="2:12" s="8" customFormat="1" ht="24.95" customHeight="1">
      <c r="B97" s="100"/>
      <c r="D97" s="101" t="s">
        <v>94</v>
      </c>
      <c r="E97" s="102"/>
      <c r="F97" s="102"/>
      <c r="G97" s="102"/>
      <c r="H97" s="102"/>
      <c r="I97" s="102"/>
      <c r="J97" s="103">
        <f>J128</f>
        <v>0</v>
      </c>
      <c r="L97" s="100"/>
    </row>
    <row r="98" spans="2:12" s="9" customFormat="1" ht="20.1" customHeight="1">
      <c r="B98" s="104"/>
      <c r="D98" s="105" t="s">
        <v>95</v>
      </c>
      <c r="E98" s="106"/>
      <c r="F98" s="106"/>
      <c r="G98" s="106"/>
      <c r="H98" s="106"/>
      <c r="I98" s="106"/>
      <c r="J98" s="107">
        <f>J129</f>
        <v>0</v>
      </c>
      <c r="L98" s="104"/>
    </row>
    <row r="99" spans="2:12" s="9" customFormat="1" ht="20.1" customHeight="1">
      <c r="B99" s="104"/>
      <c r="D99" s="105" t="s">
        <v>96</v>
      </c>
      <c r="E99" s="106"/>
      <c r="F99" s="106"/>
      <c r="G99" s="106"/>
      <c r="H99" s="106"/>
      <c r="I99" s="106"/>
      <c r="J99" s="107">
        <f>J161</f>
        <v>0</v>
      </c>
      <c r="L99" s="104"/>
    </row>
    <row r="100" spans="2:12" s="9" customFormat="1" ht="20.1" customHeight="1">
      <c r="B100" s="104"/>
      <c r="D100" s="105" t="s">
        <v>97</v>
      </c>
      <c r="E100" s="106"/>
      <c r="F100" s="106"/>
      <c r="G100" s="106"/>
      <c r="H100" s="106"/>
      <c r="I100" s="106"/>
      <c r="J100" s="107">
        <f>J189</f>
        <v>0</v>
      </c>
      <c r="L100" s="104"/>
    </row>
    <row r="101" spans="2:12" s="9" customFormat="1" ht="20.1" customHeight="1">
      <c r="B101" s="104"/>
      <c r="D101" s="105" t="s">
        <v>98</v>
      </c>
      <c r="E101" s="106"/>
      <c r="F101" s="106"/>
      <c r="G101" s="106"/>
      <c r="H101" s="106"/>
      <c r="I101" s="106"/>
      <c r="J101" s="107">
        <f>J195</f>
        <v>0</v>
      </c>
      <c r="L101" s="104"/>
    </row>
    <row r="102" spans="2:12" s="9" customFormat="1" ht="20.1" customHeight="1">
      <c r="B102" s="104"/>
      <c r="D102" s="105" t="s">
        <v>99</v>
      </c>
      <c r="E102" s="106"/>
      <c r="F102" s="106"/>
      <c r="G102" s="106"/>
      <c r="H102" s="106"/>
      <c r="I102" s="106"/>
      <c r="J102" s="107">
        <f>J197</f>
        <v>0</v>
      </c>
      <c r="L102" s="104"/>
    </row>
    <row r="103" spans="2:12" s="8" customFormat="1" ht="24.95" customHeight="1">
      <c r="B103" s="100"/>
      <c r="D103" s="101" t="s">
        <v>100</v>
      </c>
      <c r="E103" s="102"/>
      <c r="F103" s="102"/>
      <c r="G103" s="102"/>
      <c r="H103" s="102"/>
      <c r="I103" s="102"/>
      <c r="J103" s="103">
        <f>J211</f>
        <v>0</v>
      </c>
      <c r="L103" s="100"/>
    </row>
    <row r="104" spans="2:12" s="9" customFormat="1" ht="20.1" customHeight="1">
      <c r="B104" s="104"/>
      <c r="D104" s="105" t="s">
        <v>101</v>
      </c>
      <c r="E104" s="106"/>
      <c r="F104" s="106"/>
      <c r="G104" s="106"/>
      <c r="H104" s="106"/>
      <c r="I104" s="106"/>
      <c r="J104" s="107">
        <f>J212</f>
        <v>0</v>
      </c>
      <c r="L104" s="104"/>
    </row>
    <row r="105" spans="2:12" s="9" customFormat="1" ht="20.1" customHeight="1">
      <c r="B105" s="104"/>
      <c r="D105" s="105" t="s">
        <v>102</v>
      </c>
      <c r="E105" s="106"/>
      <c r="F105" s="106"/>
      <c r="G105" s="106"/>
      <c r="H105" s="106"/>
      <c r="I105" s="106"/>
      <c r="J105" s="107">
        <f>J223</f>
        <v>0</v>
      </c>
      <c r="L105" s="104"/>
    </row>
    <row r="106" spans="2:12" s="8" customFormat="1" ht="24.95" customHeight="1">
      <c r="B106" s="100"/>
      <c r="D106" s="101" t="s">
        <v>103</v>
      </c>
      <c r="E106" s="102"/>
      <c r="F106" s="102"/>
      <c r="G106" s="102"/>
      <c r="H106" s="102"/>
      <c r="I106" s="102"/>
      <c r="J106" s="103">
        <f>J230</f>
        <v>0</v>
      </c>
      <c r="L106" s="100"/>
    </row>
    <row r="107" spans="2:12" s="9" customFormat="1" ht="20.1" customHeight="1">
      <c r="B107" s="104"/>
      <c r="D107" s="105" t="s">
        <v>104</v>
      </c>
      <c r="E107" s="106"/>
      <c r="F107" s="106"/>
      <c r="G107" s="106"/>
      <c r="H107" s="106"/>
      <c r="I107" s="106"/>
      <c r="J107" s="107">
        <f>J231</f>
        <v>0</v>
      </c>
      <c r="L107" s="104"/>
    </row>
    <row r="108" spans="2:12" s="1" customFormat="1" ht="21.75" customHeight="1">
      <c r="B108" s="28"/>
      <c r="L108" s="28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5" customHeight="1">
      <c r="B114" s="28"/>
      <c r="C114" s="20" t="s">
        <v>105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5" t="s">
        <v>13</v>
      </c>
      <c r="L116" s="28"/>
    </row>
    <row r="117" spans="2:12" s="1" customFormat="1" ht="16.5" customHeight="1">
      <c r="B117" s="28"/>
      <c r="E117" s="199" t="str">
        <f>E7</f>
        <v>Oprava a nátěr východní a severní fasády včetně restaurování - čp. 78, 79</v>
      </c>
      <c r="F117" s="200"/>
      <c r="G117" s="200"/>
      <c r="H117" s="200"/>
      <c r="L117" s="28"/>
    </row>
    <row r="118" spans="2:12" s="1" customFormat="1" ht="12" customHeight="1">
      <c r="B118" s="28"/>
      <c r="C118" s="25" t="s">
        <v>87</v>
      </c>
      <c r="L118" s="28"/>
    </row>
    <row r="119" spans="2:12" s="1" customFormat="1" ht="16.5" customHeight="1">
      <c r="B119" s="28"/>
      <c r="E119" s="197" t="str">
        <f>E9</f>
        <v>01 - Objekt č.p 78</v>
      </c>
      <c r="F119" s="198"/>
      <c r="G119" s="198"/>
      <c r="H119" s="198"/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5" t="s">
        <v>16</v>
      </c>
      <c r="F121" s="23" t="str">
        <f>F12</f>
        <v>Krajská knihovna Pardubice - č.p. 78, 79</v>
      </c>
      <c r="I121" s="25" t="s">
        <v>18</v>
      </c>
      <c r="J121" s="48" t="str">
        <f>IF(J12="","",J12)</f>
        <v/>
      </c>
      <c r="L121" s="28"/>
    </row>
    <row r="122" spans="2:12" s="1" customFormat="1" ht="6.95" customHeight="1">
      <c r="B122" s="28"/>
      <c r="L122" s="28"/>
    </row>
    <row r="123" spans="2:12" s="1" customFormat="1" ht="15.2" customHeight="1">
      <c r="B123" s="28"/>
      <c r="C123" s="25" t="s">
        <v>19</v>
      </c>
      <c r="F123" s="23" t="str">
        <f>E15</f>
        <v>Krajská knihovna Pardubice</v>
      </c>
      <c r="I123" s="25" t="s">
        <v>25</v>
      </c>
      <c r="J123" s="26" t="str">
        <f>E21</f>
        <v xml:space="preserve"> </v>
      </c>
      <c r="L123" s="28"/>
    </row>
    <row r="124" spans="2:12" s="1" customFormat="1" ht="15.2" customHeight="1">
      <c r="B124" s="28"/>
      <c r="C124" s="25" t="s">
        <v>23</v>
      </c>
      <c r="F124" s="23" t="str">
        <f>IF(E18="","",E18)</f>
        <v xml:space="preserve"> </v>
      </c>
      <c r="I124" s="25" t="s">
        <v>27</v>
      </c>
      <c r="J124" s="26"/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08"/>
      <c r="C126" s="109" t="s">
        <v>106</v>
      </c>
      <c r="D126" s="110" t="s">
        <v>54</v>
      </c>
      <c r="E126" s="110" t="s">
        <v>50</v>
      </c>
      <c r="F126" s="110" t="s">
        <v>51</v>
      </c>
      <c r="G126" s="110" t="s">
        <v>107</v>
      </c>
      <c r="H126" s="110" t="s">
        <v>108</v>
      </c>
      <c r="I126" s="110" t="s">
        <v>109</v>
      </c>
      <c r="J126" s="110" t="s">
        <v>91</v>
      </c>
      <c r="K126" s="111" t="s">
        <v>110</v>
      </c>
      <c r="L126" s="108"/>
      <c r="M126" s="55" t="s">
        <v>1</v>
      </c>
      <c r="N126" s="56" t="s">
        <v>33</v>
      </c>
      <c r="O126" s="56" t="s">
        <v>111</v>
      </c>
      <c r="P126" s="56" t="s">
        <v>112</v>
      </c>
      <c r="Q126" s="56" t="s">
        <v>113</v>
      </c>
      <c r="R126" s="56" t="s">
        <v>114</v>
      </c>
      <c r="S126" s="56" t="s">
        <v>115</v>
      </c>
      <c r="T126" s="57" t="s">
        <v>116</v>
      </c>
    </row>
    <row r="127" spans="2:63" s="1" customFormat="1" ht="22.7" customHeight="1">
      <c r="B127" s="28"/>
      <c r="C127" s="60" t="s">
        <v>117</v>
      </c>
      <c r="J127" s="112">
        <f>BK127</f>
        <v>0</v>
      </c>
      <c r="L127" s="28"/>
      <c r="M127" s="58"/>
      <c r="N127" s="49"/>
      <c r="O127" s="49"/>
      <c r="P127" s="113">
        <f>P128+P211+P230</f>
        <v>952.0402249999999</v>
      </c>
      <c r="Q127" s="49"/>
      <c r="R127" s="113">
        <f>R128+R211+R230</f>
        <v>9.439030999999998</v>
      </c>
      <c r="S127" s="49"/>
      <c r="T127" s="114">
        <f>T128+T211+T230</f>
        <v>0.8927299999999999</v>
      </c>
      <c r="AT127" s="16" t="s">
        <v>68</v>
      </c>
      <c r="AU127" s="16" t="s">
        <v>93</v>
      </c>
      <c r="BK127" s="115">
        <f>BK128+BK211+BK230</f>
        <v>0</v>
      </c>
    </row>
    <row r="128" spans="2:63" s="11" customFormat="1" ht="26.1" customHeight="1">
      <c r="B128" s="116"/>
      <c r="D128" s="117" t="s">
        <v>68</v>
      </c>
      <c r="E128" s="118" t="s">
        <v>118</v>
      </c>
      <c r="F128" s="118" t="s">
        <v>119</v>
      </c>
      <c r="J128" s="119">
        <f>BK128</f>
        <v>0</v>
      </c>
      <c r="L128" s="116"/>
      <c r="M128" s="120"/>
      <c r="P128" s="121">
        <f>P129+P161+P189+P195+P197</f>
        <v>883.8146849999998</v>
      </c>
      <c r="R128" s="121">
        <f>R129+R161+R189+R195+R197</f>
        <v>9.184919999999998</v>
      </c>
      <c r="T128" s="122">
        <f>T129+T161+T189+T195+T197</f>
        <v>0.8069999999999999</v>
      </c>
      <c r="AR128" s="117" t="s">
        <v>77</v>
      </c>
      <c r="AT128" s="123" t="s">
        <v>68</v>
      </c>
      <c r="AU128" s="123" t="s">
        <v>69</v>
      </c>
      <c r="AY128" s="117" t="s">
        <v>120</v>
      </c>
      <c r="BK128" s="124">
        <f>BK129+BK161+BK189+BK195+BK197</f>
        <v>0</v>
      </c>
    </row>
    <row r="129" spans="2:63" s="11" customFormat="1" ht="22.7" customHeight="1">
      <c r="B129" s="116"/>
      <c r="D129" s="117" t="s">
        <v>68</v>
      </c>
      <c r="E129" s="125" t="s">
        <v>121</v>
      </c>
      <c r="F129" s="125" t="s">
        <v>122</v>
      </c>
      <c r="J129" s="126">
        <f>BK129</f>
        <v>0</v>
      </c>
      <c r="L129" s="116"/>
      <c r="M129" s="120"/>
      <c r="P129" s="121">
        <f>SUM(P130:P160)</f>
        <v>659.3900999999998</v>
      </c>
      <c r="R129" s="121">
        <f>SUM(R130:R160)</f>
        <v>9.183639999999999</v>
      </c>
      <c r="T129" s="122">
        <f>SUM(T130:T160)</f>
        <v>0</v>
      </c>
      <c r="AR129" s="117" t="s">
        <v>77</v>
      </c>
      <c r="AT129" s="123" t="s">
        <v>68</v>
      </c>
      <c r="AU129" s="123" t="s">
        <v>77</v>
      </c>
      <c r="AY129" s="117" t="s">
        <v>120</v>
      </c>
      <c r="BK129" s="124">
        <f>SUM(BK130:BK160)</f>
        <v>0</v>
      </c>
    </row>
    <row r="130" spans="2:65" s="1" customFormat="1" ht="24.2" customHeight="1">
      <c r="B130" s="127"/>
      <c r="C130" s="128" t="s">
        <v>77</v>
      </c>
      <c r="D130" s="128" t="s">
        <v>123</v>
      </c>
      <c r="E130" s="129" t="s">
        <v>124</v>
      </c>
      <c r="F130" s="130" t="s">
        <v>125</v>
      </c>
      <c r="G130" s="131" t="s">
        <v>126</v>
      </c>
      <c r="H130" s="132">
        <v>15</v>
      </c>
      <c r="I130" s="133">
        <v>0</v>
      </c>
      <c r="J130" s="133">
        <f>ROUND(I130*H130,2)</f>
        <v>0</v>
      </c>
      <c r="K130" s="130"/>
      <c r="L130" s="28"/>
      <c r="M130" s="134" t="s">
        <v>1</v>
      </c>
      <c r="N130" s="135" t="s">
        <v>34</v>
      </c>
      <c r="O130" s="136">
        <v>0.08</v>
      </c>
      <c r="P130" s="136">
        <f>O130*H130</f>
        <v>1.2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127</v>
      </c>
      <c r="AT130" s="138" t="s">
        <v>123</v>
      </c>
      <c r="AU130" s="138" t="s">
        <v>79</v>
      </c>
      <c r="AY130" s="16" t="s">
        <v>120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6" t="s">
        <v>77</v>
      </c>
      <c r="BK130" s="139">
        <f>ROUND(I130*H130,2)</f>
        <v>0</v>
      </c>
      <c r="BL130" s="16" t="s">
        <v>127</v>
      </c>
      <c r="BM130" s="138" t="s">
        <v>128</v>
      </c>
    </row>
    <row r="131" spans="2:51" s="12" customFormat="1" ht="12">
      <c r="B131" s="140"/>
      <c r="D131" s="141" t="s">
        <v>129</v>
      </c>
      <c r="E131" s="142" t="s">
        <v>1</v>
      </c>
      <c r="F131" s="143" t="s">
        <v>130</v>
      </c>
      <c r="H131" s="142" t="s">
        <v>1</v>
      </c>
      <c r="L131" s="140"/>
      <c r="M131" s="144"/>
      <c r="T131" s="145"/>
      <c r="AT131" s="142" t="s">
        <v>129</v>
      </c>
      <c r="AU131" s="142" t="s">
        <v>79</v>
      </c>
      <c r="AV131" s="12" t="s">
        <v>77</v>
      </c>
      <c r="AW131" s="12" t="s">
        <v>26</v>
      </c>
      <c r="AX131" s="12" t="s">
        <v>69</v>
      </c>
      <c r="AY131" s="142" t="s">
        <v>120</v>
      </c>
    </row>
    <row r="132" spans="2:51" s="13" customFormat="1" ht="12">
      <c r="B132" s="146"/>
      <c r="D132" s="141" t="s">
        <v>129</v>
      </c>
      <c r="E132" s="147" t="s">
        <v>1</v>
      </c>
      <c r="F132" s="148" t="s">
        <v>8</v>
      </c>
      <c r="H132" s="149">
        <v>15</v>
      </c>
      <c r="L132" s="146"/>
      <c r="M132" s="150"/>
      <c r="T132" s="151"/>
      <c r="AT132" s="147" t="s">
        <v>129</v>
      </c>
      <c r="AU132" s="147" t="s">
        <v>79</v>
      </c>
      <c r="AV132" s="13" t="s">
        <v>79</v>
      </c>
      <c r="AW132" s="13" t="s">
        <v>26</v>
      </c>
      <c r="AX132" s="13" t="s">
        <v>69</v>
      </c>
      <c r="AY132" s="147" t="s">
        <v>120</v>
      </c>
    </row>
    <row r="133" spans="2:51" s="14" customFormat="1" ht="12">
      <c r="B133" s="152"/>
      <c r="D133" s="141" t="s">
        <v>129</v>
      </c>
      <c r="E133" s="153" t="s">
        <v>1</v>
      </c>
      <c r="F133" s="154" t="s">
        <v>131</v>
      </c>
      <c r="H133" s="155">
        <v>15</v>
      </c>
      <c r="L133" s="152"/>
      <c r="M133" s="156"/>
      <c r="T133" s="157"/>
      <c r="AT133" s="153" t="s">
        <v>129</v>
      </c>
      <c r="AU133" s="153" t="s">
        <v>79</v>
      </c>
      <c r="AV133" s="14" t="s">
        <v>127</v>
      </c>
      <c r="AW133" s="14" t="s">
        <v>26</v>
      </c>
      <c r="AX133" s="14" t="s">
        <v>77</v>
      </c>
      <c r="AY133" s="153" t="s">
        <v>120</v>
      </c>
    </row>
    <row r="134" spans="2:65" s="1" customFormat="1" ht="16.5" customHeight="1">
      <c r="B134" s="127"/>
      <c r="C134" s="128" t="s">
        <v>79</v>
      </c>
      <c r="D134" s="128" t="s">
        <v>123</v>
      </c>
      <c r="E134" s="129" t="s">
        <v>132</v>
      </c>
      <c r="F134" s="130" t="s">
        <v>133</v>
      </c>
      <c r="G134" s="131" t="s">
        <v>126</v>
      </c>
      <c r="H134" s="132">
        <v>40</v>
      </c>
      <c r="I134" s="133">
        <v>0</v>
      </c>
      <c r="J134" s="133">
        <f>ROUND(I134*H134,2)</f>
        <v>0</v>
      </c>
      <c r="K134" s="130" t="s">
        <v>1</v>
      </c>
      <c r="L134" s="28"/>
      <c r="M134" s="134" t="s">
        <v>1</v>
      </c>
      <c r="N134" s="135" t="s">
        <v>34</v>
      </c>
      <c r="O134" s="136">
        <v>0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127</v>
      </c>
      <c r="AT134" s="138" t="s">
        <v>123</v>
      </c>
      <c r="AU134" s="138" t="s">
        <v>79</v>
      </c>
      <c r="AY134" s="16" t="s">
        <v>120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77</v>
      </c>
      <c r="BK134" s="139">
        <f>ROUND(I134*H134,2)</f>
        <v>0</v>
      </c>
      <c r="BL134" s="16" t="s">
        <v>127</v>
      </c>
      <c r="BM134" s="138" t="s">
        <v>134</v>
      </c>
    </row>
    <row r="135" spans="2:65" s="1" customFormat="1" ht="16.5" customHeight="1">
      <c r="B135" s="127"/>
      <c r="C135" s="128" t="s">
        <v>135</v>
      </c>
      <c r="D135" s="128" t="s">
        <v>123</v>
      </c>
      <c r="E135" s="129" t="s">
        <v>136</v>
      </c>
      <c r="F135" s="130" t="s">
        <v>137</v>
      </c>
      <c r="G135" s="131" t="s">
        <v>126</v>
      </c>
      <c r="H135" s="132">
        <v>120</v>
      </c>
      <c r="I135" s="133">
        <v>0</v>
      </c>
      <c r="J135" s="133">
        <f>ROUND(I135*H135,2)</f>
        <v>0</v>
      </c>
      <c r="K135" s="130" t="s">
        <v>1</v>
      </c>
      <c r="L135" s="28"/>
      <c r="M135" s="134" t="s">
        <v>1</v>
      </c>
      <c r="N135" s="135" t="s">
        <v>34</v>
      </c>
      <c r="O135" s="136">
        <v>0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127</v>
      </c>
      <c r="AT135" s="138" t="s">
        <v>123</v>
      </c>
      <c r="AU135" s="138" t="s">
        <v>79</v>
      </c>
      <c r="AY135" s="16" t="s">
        <v>120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77</v>
      </c>
      <c r="BK135" s="139">
        <f>ROUND(I135*H135,2)</f>
        <v>0</v>
      </c>
      <c r="BL135" s="16" t="s">
        <v>127</v>
      </c>
      <c r="BM135" s="138" t="s">
        <v>138</v>
      </c>
    </row>
    <row r="136" spans="2:65" s="1" customFormat="1" ht="16.5" customHeight="1">
      <c r="B136" s="127"/>
      <c r="C136" s="128" t="s">
        <v>127</v>
      </c>
      <c r="D136" s="128" t="s">
        <v>123</v>
      </c>
      <c r="E136" s="129" t="s">
        <v>139</v>
      </c>
      <c r="F136" s="130" t="s">
        <v>140</v>
      </c>
      <c r="G136" s="131" t="s">
        <v>126</v>
      </c>
      <c r="H136" s="132">
        <v>152.9</v>
      </c>
      <c r="I136" s="133">
        <v>0</v>
      </c>
      <c r="J136" s="133">
        <f>ROUND(I136*H136,2)</f>
        <v>0</v>
      </c>
      <c r="K136" s="130"/>
      <c r="L136" s="28"/>
      <c r="M136" s="134" t="s">
        <v>1</v>
      </c>
      <c r="N136" s="135" t="s">
        <v>34</v>
      </c>
      <c r="O136" s="136">
        <v>0.074</v>
      </c>
      <c r="P136" s="136">
        <f>O136*H136</f>
        <v>11.3146</v>
      </c>
      <c r="Q136" s="136">
        <v>0.00026</v>
      </c>
      <c r="R136" s="136">
        <f>Q136*H136</f>
        <v>0.039754</v>
      </c>
      <c r="S136" s="136">
        <v>0</v>
      </c>
      <c r="T136" s="137">
        <f>S136*H136</f>
        <v>0</v>
      </c>
      <c r="AR136" s="138" t="s">
        <v>127</v>
      </c>
      <c r="AT136" s="138" t="s">
        <v>123</v>
      </c>
      <c r="AU136" s="138" t="s">
        <v>79</v>
      </c>
      <c r="AY136" s="16" t="s">
        <v>120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77</v>
      </c>
      <c r="BK136" s="139">
        <f>ROUND(I136*H136,2)</f>
        <v>0</v>
      </c>
      <c r="BL136" s="16" t="s">
        <v>127</v>
      </c>
      <c r="BM136" s="138" t="s">
        <v>141</v>
      </c>
    </row>
    <row r="137" spans="2:51" s="13" customFormat="1" ht="12">
      <c r="B137" s="146"/>
      <c r="D137" s="141" t="s">
        <v>129</v>
      </c>
      <c r="E137" s="147" t="s">
        <v>1</v>
      </c>
      <c r="F137" s="148" t="s">
        <v>142</v>
      </c>
      <c r="H137" s="149">
        <v>152.9</v>
      </c>
      <c r="L137" s="146"/>
      <c r="M137" s="150"/>
      <c r="T137" s="151"/>
      <c r="AT137" s="147" t="s">
        <v>129</v>
      </c>
      <c r="AU137" s="147" t="s">
        <v>79</v>
      </c>
      <c r="AV137" s="13" t="s">
        <v>79</v>
      </c>
      <c r="AW137" s="13" t="s">
        <v>26</v>
      </c>
      <c r="AX137" s="13" t="s">
        <v>69</v>
      </c>
      <c r="AY137" s="147" t="s">
        <v>120</v>
      </c>
    </row>
    <row r="138" spans="2:51" s="14" customFormat="1" ht="12">
      <c r="B138" s="152"/>
      <c r="D138" s="141" t="s">
        <v>129</v>
      </c>
      <c r="E138" s="153" t="s">
        <v>1</v>
      </c>
      <c r="F138" s="154" t="s">
        <v>131</v>
      </c>
      <c r="H138" s="155">
        <v>152.9</v>
      </c>
      <c r="L138" s="152"/>
      <c r="M138" s="156"/>
      <c r="T138" s="157"/>
      <c r="AT138" s="153" t="s">
        <v>129</v>
      </c>
      <c r="AU138" s="153" t="s">
        <v>79</v>
      </c>
      <c r="AV138" s="14" t="s">
        <v>127</v>
      </c>
      <c r="AW138" s="14" t="s">
        <v>26</v>
      </c>
      <c r="AX138" s="14" t="s">
        <v>77</v>
      </c>
      <c r="AY138" s="153" t="s">
        <v>120</v>
      </c>
    </row>
    <row r="139" spans="2:65" s="1" customFormat="1" ht="24.2" customHeight="1">
      <c r="B139" s="127"/>
      <c r="C139" s="128" t="s">
        <v>143</v>
      </c>
      <c r="D139" s="128" t="s">
        <v>123</v>
      </c>
      <c r="E139" s="129" t="s">
        <v>144</v>
      </c>
      <c r="F139" s="130" t="s">
        <v>145</v>
      </c>
      <c r="G139" s="131" t="s">
        <v>126</v>
      </c>
      <c r="H139" s="132">
        <v>5</v>
      </c>
      <c r="I139" s="133">
        <v>0</v>
      </c>
      <c r="J139" s="133">
        <f>ROUND(I139*H139,2)</f>
        <v>0</v>
      </c>
      <c r="K139" s="130"/>
      <c r="L139" s="28"/>
      <c r="M139" s="134" t="s">
        <v>1</v>
      </c>
      <c r="N139" s="135" t="s">
        <v>34</v>
      </c>
      <c r="O139" s="136">
        <v>0.47</v>
      </c>
      <c r="P139" s="136">
        <f>O139*H139</f>
        <v>2.3499999999999996</v>
      </c>
      <c r="Q139" s="136">
        <v>0.02</v>
      </c>
      <c r="R139" s="136">
        <f>Q139*H139</f>
        <v>0.1</v>
      </c>
      <c r="S139" s="136">
        <v>0</v>
      </c>
      <c r="T139" s="137">
        <f>S139*H139</f>
        <v>0</v>
      </c>
      <c r="AR139" s="138" t="s">
        <v>127</v>
      </c>
      <c r="AT139" s="138" t="s">
        <v>123</v>
      </c>
      <c r="AU139" s="138" t="s">
        <v>79</v>
      </c>
      <c r="AY139" s="16" t="s">
        <v>120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77</v>
      </c>
      <c r="BK139" s="139">
        <f>ROUND(I139*H139,2)</f>
        <v>0</v>
      </c>
      <c r="BL139" s="16" t="s">
        <v>127</v>
      </c>
      <c r="BM139" s="138" t="s">
        <v>146</v>
      </c>
    </row>
    <row r="140" spans="2:51" s="13" customFormat="1" ht="12">
      <c r="B140" s="146"/>
      <c r="D140" s="141" t="s">
        <v>129</v>
      </c>
      <c r="E140" s="147" t="s">
        <v>1</v>
      </c>
      <c r="F140" s="148" t="s">
        <v>147</v>
      </c>
      <c r="H140" s="149">
        <v>5</v>
      </c>
      <c r="L140" s="146"/>
      <c r="M140" s="150"/>
      <c r="T140" s="151"/>
      <c r="AT140" s="147" t="s">
        <v>129</v>
      </c>
      <c r="AU140" s="147" t="s">
        <v>79</v>
      </c>
      <c r="AV140" s="13" t="s">
        <v>79</v>
      </c>
      <c r="AW140" s="13" t="s">
        <v>26</v>
      </c>
      <c r="AX140" s="13" t="s">
        <v>69</v>
      </c>
      <c r="AY140" s="147" t="s">
        <v>120</v>
      </c>
    </row>
    <row r="141" spans="2:51" s="14" customFormat="1" ht="12">
      <c r="B141" s="152"/>
      <c r="D141" s="141" t="s">
        <v>129</v>
      </c>
      <c r="E141" s="153" t="s">
        <v>1</v>
      </c>
      <c r="F141" s="154" t="s">
        <v>131</v>
      </c>
      <c r="H141" s="155">
        <v>5</v>
      </c>
      <c r="L141" s="152"/>
      <c r="M141" s="156"/>
      <c r="T141" s="157"/>
      <c r="AT141" s="153" t="s">
        <v>129</v>
      </c>
      <c r="AU141" s="153" t="s">
        <v>79</v>
      </c>
      <c r="AV141" s="14" t="s">
        <v>127</v>
      </c>
      <c r="AW141" s="14" t="s">
        <v>26</v>
      </c>
      <c r="AX141" s="14" t="s">
        <v>77</v>
      </c>
      <c r="AY141" s="153" t="s">
        <v>120</v>
      </c>
    </row>
    <row r="142" spans="2:65" s="1" customFormat="1" ht="33" customHeight="1">
      <c r="B142" s="127"/>
      <c r="C142" s="128" t="s">
        <v>121</v>
      </c>
      <c r="D142" s="128" t="s">
        <v>123</v>
      </c>
      <c r="E142" s="129" t="s">
        <v>148</v>
      </c>
      <c r="F142" s="130" t="s">
        <v>149</v>
      </c>
      <c r="G142" s="131" t="s">
        <v>126</v>
      </c>
      <c r="H142" s="132">
        <v>20</v>
      </c>
      <c r="I142" s="133">
        <v>0</v>
      </c>
      <c r="J142" s="133">
        <f>ROUND(I142*H142,2)</f>
        <v>0</v>
      </c>
      <c r="K142" s="130"/>
      <c r="L142" s="28"/>
      <c r="M142" s="134" t="s">
        <v>1</v>
      </c>
      <c r="N142" s="135" t="s">
        <v>34</v>
      </c>
      <c r="O142" s="136">
        <v>0.972</v>
      </c>
      <c r="P142" s="136">
        <f>O142*H142</f>
        <v>19.439999999999998</v>
      </c>
      <c r="Q142" s="136">
        <v>0.01701</v>
      </c>
      <c r="R142" s="136">
        <f>Q142*H142</f>
        <v>0.3402</v>
      </c>
      <c r="S142" s="136">
        <v>0</v>
      </c>
      <c r="T142" s="137">
        <f>S142*H142</f>
        <v>0</v>
      </c>
      <c r="AR142" s="138" t="s">
        <v>127</v>
      </c>
      <c r="AT142" s="138" t="s">
        <v>123</v>
      </c>
      <c r="AU142" s="138" t="s">
        <v>79</v>
      </c>
      <c r="AY142" s="16" t="s">
        <v>120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77</v>
      </c>
      <c r="BK142" s="139">
        <f>ROUND(I142*H142,2)</f>
        <v>0</v>
      </c>
      <c r="BL142" s="16" t="s">
        <v>127</v>
      </c>
      <c r="BM142" s="138" t="s">
        <v>150</v>
      </c>
    </row>
    <row r="143" spans="2:51" s="12" customFormat="1" ht="12">
      <c r="B143" s="140"/>
      <c r="D143" s="141" t="s">
        <v>129</v>
      </c>
      <c r="E143" s="142" t="s">
        <v>1</v>
      </c>
      <c r="F143" s="143" t="s">
        <v>151</v>
      </c>
      <c r="H143" s="142" t="s">
        <v>1</v>
      </c>
      <c r="L143" s="140"/>
      <c r="M143" s="144"/>
      <c r="T143" s="145"/>
      <c r="AT143" s="142" t="s">
        <v>129</v>
      </c>
      <c r="AU143" s="142" t="s">
        <v>79</v>
      </c>
      <c r="AV143" s="12" t="s">
        <v>77</v>
      </c>
      <c r="AW143" s="12" t="s">
        <v>26</v>
      </c>
      <c r="AX143" s="12" t="s">
        <v>69</v>
      </c>
      <c r="AY143" s="142" t="s">
        <v>120</v>
      </c>
    </row>
    <row r="144" spans="2:51" s="13" customFormat="1" ht="12">
      <c r="B144" s="146"/>
      <c r="D144" s="141" t="s">
        <v>129</v>
      </c>
      <c r="E144" s="147" t="s">
        <v>1</v>
      </c>
      <c r="F144" s="148" t="s">
        <v>152</v>
      </c>
      <c r="H144" s="149">
        <v>20</v>
      </c>
      <c r="L144" s="146"/>
      <c r="M144" s="150"/>
      <c r="T144" s="151"/>
      <c r="AT144" s="147" t="s">
        <v>129</v>
      </c>
      <c r="AU144" s="147" t="s">
        <v>79</v>
      </c>
      <c r="AV144" s="13" t="s">
        <v>79</v>
      </c>
      <c r="AW144" s="13" t="s">
        <v>26</v>
      </c>
      <c r="AX144" s="13" t="s">
        <v>69</v>
      </c>
      <c r="AY144" s="147" t="s">
        <v>120</v>
      </c>
    </row>
    <row r="145" spans="2:51" s="14" customFormat="1" ht="12">
      <c r="B145" s="152"/>
      <c r="D145" s="141" t="s">
        <v>129</v>
      </c>
      <c r="E145" s="153" t="s">
        <v>1</v>
      </c>
      <c r="F145" s="154" t="s">
        <v>131</v>
      </c>
      <c r="H145" s="155">
        <v>20</v>
      </c>
      <c r="L145" s="152"/>
      <c r="M145" s="156"/>
      <c r="T145" s="157"/>
      <c r="AT145" s="153" t="s">
        <v>129</v>
      </c>
      <c r="AU145" s="153" t="s">
        <v>79</v>
      </c>
      <c r="AV145" s="14" t="s">
        <v>127</v>
      </c>
      <c r="AW145" s="14" t="s">
        <v>26</v>
      </c>
      <c r="AX145" s="14" t="s">
        <v>77</v>
      </c>
      <c r="AY145" s="153" t="s">
        <v>120</v>
      </c>
    </row>
    <row r="146" spans="2:65" s="1" customFormat="1" ht="33" customHeight="1">
      <c r="B146" s="127"/>
      <c r="C146" s="128" t="s">
        <v>153</v>
      </c>
      <c r="D146" s="128" t="s">
        <v>123</v>
      </c>
      <c r="E146" s="129" t="s">
        <v>154</v>
      </c>
      <c r="F146" s="130" t="s">
        <v>155</v>
      </c>
      <c r="G146" s="131" t="s">
        <v>126</v>
      </c>
      <c r="H146" s="132">
        <v>132.9</v>
      </c>
      <c r="I146" s="133">
        <v>0</v>
      </c>
      <c r="J146" s="133">
        <f>ROUND(I146*H146,2)</f>
        <v>0</v>
      </c>
      <c r="K146" s="130"/>
      <c r="L146" s="28"/>
      <c r="M146" s="134" t="s">
        <v>1</v>
      </c>
      <c r="N146" s="135" t="s">
        <v>34</v>
      </c>
      <c r="O146" s="136">
        <v>4.465</v>
      </c>
      <c r="P146" s="136">
        <f>O146*H146</f>
        <v>593.3985</v>
      </c>
      <c r="Q146" s="136">
        <v>0.06534</v>
      </c>
      <c r="R146" s="136">
        <f>Q146*H146</f>
        <v>8.683686</v>
      </c>
      <c r="S146" s="136">
        <v>0</v>
      </c>
      <c r="T146" s="137">
        <f>S146*H146</f>
        <v>0</v>
      </c>
      <c r="AR146" s="138" t="s">
        <v>127</v>
      </c>
      <c r="AT146" s="138" t="s">
        <v>123</v>
      </c>
      <c r="AU146" s="138" t="s">
        <v>79</v>
      </c>
      <c r="AY146" s="16" t="s">
        <v>120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77</v>
      </c>
      <c r="BK146" s="139">
        <f>ROUND(I146*H146,2)</f>
        <v>0</v>
      </c>
      <c r="BL146" s="16" t="s">
        <v>127</v>
      </c>
      <c r="BM146" s="138" t="s">
        <v>156</v>
      </c>
    </row>
    <row r="147" spans="2:65" s="1" customFormat="1" ht="24.2" customHeight="1">
      <c r="B147" s="127"/>
      <c r="C147" s="128" t="s">
        <v>157</v>
      </c>
      <c r="D147" s="128" t="s">
        <v>123</v>
      </c>
      <c r="E147" s="129" t="s">
        <v>158</v>
      </c>
      <c r="F147" s="130" t="s">
        <v>159</v>
      </c>
      <c r="G147" s="131" t="s">
        <v>126</v>
      </c>
      <c r="H147" s="132">
        <v>5</v>
      </c>
      <c r="I147" s="133">
        <v>0</v>
      </c>
      <c r="J147" s="133">
        <f>ROUND(I147*H147,2)</f>
        <v>0</v>
      </c>
      <c r="K147" s="130"/>
      <c r="L147" s="28"/>
      <c r="M147" s="134" t="s">
        <v>1</v>
      </c>
      <c r="N147" s="135" t="s">
        <v>34</v>
      </c>
      <c r="O147" s="136">
        <v>0.252</v>
      </c>
      <c r="P147" s="136">
        <f>O147*H147</f>
        <v>1.26</v>
      </c>
      <c r="Q147" s="136">
        <v>0.004</v>
      </c>
      <c r="R147" s="136">
        <f>Q147*H147</f>
        <v>0.02</v>
      </c>
      <c r="S147" s="136">
        <v>0</v>
      </c>
      <c r="T147" s="137">
        <f>S147*H147</f>
        <v>0</v>
      </c>
      <c r="AR147" s="138" t="s">
        <v>127</v>
      </c>
      <c r="AT147" s="138" t="s">
        <v>123</v>
      </c>
      <c r="AU147" s="138" t="s">
        <v>79</v>
      </c>
      <c r="AY147" s="16" t="s">
        <v>120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77</v>
      </c>
      <c r="BK147" s="139">
        <f>ROUND(I147*H147,2)</f>
        <v>0</v>
      </c>
      <c r="BL147" s="16" t="s">
        <v>127</v>
      </c>
      <c r="BM147" s="138" t="s">
        <v>160</v>
      </c>
    </row>
    <row r="148" spans="2:51" s="13" customFormat="1" ht="12">
      <c r="B148" s="146"/>
      <c r="D148" s="141" t="s">
        <v>129</v>
      </c>
      <c r="E148" s="147" t="s">
        <v>1</v>
      </c>
      <c r="F148" s="148" t="s">
        <v>147</v>
      </c>
      <c r="H148" s="149">
        <v>5</v>
      </c>
      <c r="L148" s="146"/>
      <c r="M148" s="150"/>
      <c r="T148" s="151"/>
      <c r="AT148" s="147" t="s">
        <v>129</v>
      </c>
      <c r="AU148" s="147" t="s">
        <v>79</v>
      </c>
      <c r="AV148" s="13" t="s">
        <v>79</v>
      </c>
      <c r="AW148" s="13" t="s">
        <v>26</v>
      </c>
      <c r="AX148" s="13" t="s">
        <v>69</v>
      </c>
      <c r="AY148" s="147" t="s">
        <v>120</v>
      </c>
    </row>
    <row r="149" spans="2:51" s="14" customFormat="1" ht="12">
      <c r="B149" s="152"/>
      <c r="D149" s="141" t="s">
        <v>129</v>
      </c>
      <c r="E149" s="153" t="s">
        <v>1</v>
      </c>
      <c r="F149" s="154" t="s">
        <v>131</v>
      </c>
      <c r="H149" s="155">
        <v>5</v>
      </c>
      <c r="L149" s="152"/>
      <c r="M149" s="156"/>
      <c r="T149" s="157"/>
      <c r="AT149" s="153" t="s">
        <v>129</v>
      </c>
      <c r="AU149" s="153" t="s">
        <v>79</v>
      </c>
      <c r="AV149" s="14" t="s">
        <v>127</v>
      </c>
      <c r="AW149" s="14" t="s">
        <v>26</v>
      </c>
      <c r="AX149" s="14" t="s">
        <v>77</v>
      </c>
      <c r="AY149" s="153" t="s">
        <v>120</v>
      </c>
    </row>
    <row r="150" spans="2:65" s="1" customFormat="1" ht="24.2" customHeight="1">
      <c r="B150" s="127"/>
      <c r="C150" s="128" t="s">
        <v>161</v>
      </c>
      <c r="D150" s="128" t="s">
        <v>123</v>
      </c>
      <c r="E150" s="129" t="s">
        <v>162</v>
      </c>
      <c r="F150" s="130" t="s">
        <v>163</v>
      </c>
      <c r="G150" s="131" t="s">
        <v>126</v>
      </c>
      <c r="H150" s="132">
        <v>125.35</v>
      </c>
      <c r="I150" s="133">
        <v>0</v>
      </c>
      <c r="J150" s="133">
        <f>ROUND(I150*H150,2)</f>
        <v>0</v>
      </c>
      <c r="K150" s="130"/>
      <c r="L150" s="28"/>
      <c r="M150" s="134" t="s">
        <v>1</v>
      </c>
      <c r="N150" s="135" t="s">
        <v>34</v>
      </c>
      <c r="O150" s="136">
        <v>0.06</v>
      </c>
      <c r="P150" s="136">
        <f>O150*H150</f>
        <v>7.520999999999999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127</v>
      </c>
      <c r="AT150" s="138" t="s">
        <v>123</v>
      </c>
      <c r="AU150" s="138" t="s">
        <v>79</v>
      </c>
      <c r="AY150" s="16" t="s">
        <v>120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77</v>
      </c>
      <c r="BK150" s="139">
        <f>ROUND(I150*H150,2)</f>
        <v>0</v>
      </c>
      <c r="BL150" s="16" t="s">
        <v>127</v>
      </c>
      <c r="BM150" s="138" t="s">
        <v>164</v>
      </c>
    </row>
    <row r="151" spans="2:51" s="12" customFormat="1" ht="12">
      <c r="B151" s="140"/>
      <c r="D151" s="141" t="s">
        <v>129</v>
      </c>
      <c r="E151" s="142" t="s">
        <v>1</v>
      </c>
      <c r="F151" s="143" t="s">
        <v>165</v>
      </c>
      <c r="H151" s="142" t="s">
        <v>1</v>
      </c>
      <c r="L151" s="140"/>
      <c r="M151" s="144"/>
      <c r="T151" s="145"/>
      <c r="AT151" s="142" t="s">
        <v>129</v>
      </c>
      <c r="AU151" s="142" t="s">
        <v>79</v>
      </c>
      <c r="AV151" s="12" t="s">
        <v>77</v>
      </c>
      <c r="AW151" s="12" t="s">
        <v>26</v>
      </c>
      <c r="AX151" s="12" t="s">
        <v>69</v>
      </c>
      <c r="AY151" s="142" t="s">
        <v>120</v>
      </c>
    </row>
    <row r="152" spans="2:51" s="13" customFormat="1" ht="12">
      <c r="B152" s="146"/>
      <c r="D152" s="141" t="s">
        <v>129</v>
      </c>
      <c r="E152" s="147" t="s">
        <v>1</v>
      </c>
      <c r="F152" s="148" t="s">
        <v>166</v>
      </c>
      <c r="H152" s="149">
        <v>125.35</v>
      </c>
      <c r="L152" s="146"/>
      <c r="M152" s="150"/>
      <c r="T152" s="151"/>
      <c r="AT152" s="147" t="s">
        <v>129</v>
      </c>
      <c r="AU152" s="147" t="s">
        <v>79</v>
      </c>
      <c r="AV152" s="13" t="s">
        <v>79</v>
      </c>
      <c r="AW152" s="13" t="s">
        <v>26</v>
      </c>
      <c r="AX152" s="13" t="s">
        <v>69</v>
      </c>
      <c r="AY152" s="147" t="s">
        <v>120</v>
      </c>
    </row>
    <row r="153" spans="2:51" s="14" customFormat="1" ht="12">
      <c r="B153" s="152"/>
      <c r="D153" s="141" t="s">
        <v>129</v>
      </c>
      <c r="E153" s="153" t="s">
        <v>1</v>
      </c>
      <c r="F153" s="154" t="s">
        <v>131</v>
      </c>
      <c r="H153" s="155">
        <v>125.35</v>
      </c>
      <c r="L153" s="152"/>
      <c r="M153" s="156"/>
      <c r="T153" s="157"/>
      <c r="AT153" s="153" t="s">
        <v>129</v>
      </c>
      <c r="AU153" s="153" t="s">
        <v>79</v>
      </c>
      <c r="AV153" s="14" t="s">
        <v>127</v>
      </c>
      <c r="AW153" s="14" t="s">
        <v>26</v>
      </c>
      <c r="AX153" s="14" t="s">
        <v>77</v>
      </c>
      <c r="AY153" s="153" t="s">
        <v>120</v>
      </c>
    </row>
    <row r="154" spans="2:65" s="1" customFormat="1" ht="16.5" customHeight="1">
      <c r="B154" s="127"/>
      <c r="C154" s="128" t="s">
        <v>167</v>
      </c>
      <c r="D154" s="128" t="s">
        <v>123</v>
      </c>
      <c r="E154" s="129" t="s">
        <v>168</v>
      </c>
      <c r="F154" s="130" t="s">
        <v>169</v>
      </c>
      <c r="G154" s="131" t="s">
        <v>126</v>
      </c>
      <c r="H154" s="132">
        <v>152.9</v>
      </c>
      <c r="I154" s="133">
        <v>0</v>
      </c>
      <c r="J154" s="133">
        <f>ROUND(I154*H154,2)</f>
        <v>0</v>
      </c>
      <c r="K154" s="130"/>
      <c r="L154" s="28"/>
      <c r="M154" s="134" t="s">
        <v>1</v>
      </c>
      <c r="N154" s="135" t="s">
        <v>34</v>
      </c>
      <c r="O154" s="136">
        <v>0.14</v>
      </c>
      <c r="P154" s="136">
        <f>O154*H154</f>
        <v>21.406000000000002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127</v>
      </c>
      <c r="AT154" s="138" t="s">
        <v>123</v>
      </c>
      <c r="AU154" s="138" t="s">
        <v>79</v>
      </c>
      <c r="AY154" s="16" t="s">
        <v>120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77</v>
      </c>
      <c r="BK154" s="139">
        <f>ROUND(I154*H154,2)</f>
        <v>0</v>
      </c>
      <c r="BL154" s="16" t="s">
        <v>127</v>
      </c>
      <c r="BM154" s="138" t="s">
        <v>170</v>
      </c>
    </row>
    <row r="155" spans="2:51" s="12" customFormat="1" ht="12">
      <c r="B155" s="140"/>
      <c r="D155" s="141" t="s">
        <v>129</v>
      </c>
      <c r="E155" s="142" t="s">
        <v>1</v>
      </c>
      <c r="F155" s="143" t="s">
        <v>151</v>
      </c>
      <c r="H155" s="142" t="s">
        <v>1</v>
      </c>
      <c r="L155" s="140"/>
      <c r="M155" s="144"/>
      <c r="T155" s="145"/>
      <c r="AT155" s="142" t="s">
        <v>129</v>
      </c>
      <c r="AU155" s="142" t="s">
        <v>79</v>
      </c>
      <c r="AV155" s="12" t="s">
        <v>77</v>
      </c>
      <c r="AW155" s="12" t="s">
        <v>26</v>
      </c>
      <c r="AX155" s="12" t="s">
        <v>69</v>
      </c>
      <c r="AY155" s="142" t="s">
        <v>120</v>
      </c>
    </row>
    <row r="156" spans="2:51" s="13" customFormat="1" ht="12">
      <c r="B156" s="146"/>
      <c r="D156" s="141" t="s">
        <v>129</v>
      </c>
      <c r="E156" s="147" t="s">
        <v>1</v>
      </c>
      <c r="F156" s="148" t="s">
        <v>152</v>
      </c>
      <c r="H156" s="149">
        <v>20</v>
      </c>
      <c r="L156" s="146"/>
      <c r="M156" s="150"/>
      <c r="T156" s="151"/>
      <c r="AT156" s="147" t="s">
        <v>129</v>
      </c>
      <c r="AU156" s="147" t="s">
        <v>79</v>
      </c>
      <c r="AV156" s="13" t="s">
        <v>79</v>
      </c>
      <c r="AW156" s="13" t="s">
        <v>26</v>
      </c>
      <c r="AX156" s="13" t="s">
        <v>69</v>
      </c>
      <c r="AY156" s="147" t="s">
        <v>120</v>
      </c>
    </row>
    <row r="157" spans="2:51" s="12" customFormat="1" ht="12">
      <c r="B157" s="140"/>
      <c r="D157" s="141" t="s">
        <v>129</v>
      </c>
      <c r="E157" s="142" t="s">
        <v>1</v>
      </c>
      <c r="F157" s="143" t="s">
        <v>171</v>
      </c>
      <c r="H157" s="142" t="s">
        <v>1</v>
      </c>
      <c r="L157" s="140"/>
      <c r="M157" s="144"/>
      <c r="T157" s="145"/>
      <c r="AT157" s="142" t="s">
        <v>129</v>
      </c>
      <c r="AU157" s="142" t="s">
        <v>79</v>
      </c>
      <c r="AV157" s="12" t="s">
        <v>77</v>
      </c>
      <c r="AW157" s="12" t="s">
        <v>26</v>
      </c>
      <c r="AX157" s="12" t="s">
        <v>69</v>
      </c>
      <c r="AY157" s="142" t="s">
        <v>120</v>
      </c>
    </row>
    <row r="158" spans="2:51" s="13" customFormat="1" ht="12">
      <c r="B158" s="146"/>
      <c r="D158" s="141" t="s">
        <v>129</v>
      </c>
      <c r="E158" s="147" t="s">
        <v>1</v>
      </c>
      <c r="F158" s="148" t="s">
        <v>172</v>
      </c>
      <c r="H158" s="149">
        <v>132.9</v>
      </c>
      <c r="L158" s="146"/>
      <c r="M158" s="150"/>
      <c r="T158" s="151"/>
      <c r="AT158" s="147" t="s">
        <v>129</v>
      </c>
      <c r="AU158" s="147" t="s">
        <v>79</v>
      </c>
      <c r="AV158" s="13" t="s">
        <v>79</v>
      </c>
      <c r="AW158" s="13" t="s">
        <v>26</v>
      </c>
      <c r="AX158" s="13" t="s">
        <v>69</v>
      </c>
      <c r="AY158" s="147" t="s">
        <v>120</v>
      </c>
    </row>
    <row r="159" spans="2:51" s="14" customFormat="1" ht="12">
      <c r="B159" s="152"/>
      <c r="D159" s="141" t="s">
        <v>129</v>
      </c>
      <c r="E159" s="153" t="s">
        <v>1</v>
      </c>
      <c r="F159" s="154" t="s">
        <v>131</v>
      </c>
      <c r="H159" s="155">
        <v>152.9</v>
      </c>
      <c r="L159" s="152"/>
      <c r="M159" s="156"/>
      <c r="T159" s="157"/>
      <c r="AT159" s="153" t="s">
        <v>129</v>
      </c>
      <c r="AU159" s="153" t="s">
        <v>79</v>
      </c>
      <c r="AV159" s="14" t="s">
        <v>127</v>
      </c>
      <c r="AW159" s="14" t="s">
        <v>26</v>
      </c>
      <c r="AX159" s="14" t="s">
        <v>77</v>
      </c>
      <c r="AY159" s="153" t="s">
        <v>120</v>
      </c>
    </row>
    <row r="160" spans="2:65" s="1" customFormat="1" ht="24.2" customHeight="1">
      <c r="B160" s="127"/>
      <c r="C160" s="128" t="s">
        <v>173</v>
      </c>
      <c r="D160" s="128" t="s">
        <v>123</v>
      </c>
      <c r="E160" s="129" t="s">
        <v>174</v>
      </c>
      <c r="F160" s="130" t="s">
        <v>175</v>
      </c>
      <c r="G160" s="131" t="s">
        <v>176</v>
      </c>
      <c r="H160" s="132">
        <v>20</v>
      </c>
      <c r="I160" s="133">
        <v>0</v>
      </c>
      <c r="J160" s="133">
        <f>ROUND(I160*H160,2)</f>
        <v>0</v>
      </c>
      <c r="K160" s="130"/>
      <c r="L160" s="28"/>
      <c r="M160" s="134" t="s">
        <v>1</v>
      </c>
      <c r="N160" s="135" t="s">
        <v>34</v>
      </c>
      <c r="O160" s="136">
        <v>0.075</v>
      </c>
      <c r="P160" s="136">
        <f>O160*H160</f>
        <v>1.5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127</v>
      </c>
      <c r="AT160" s="138" t="s">
        <v>123</v>
      </c>
      <c r="AU160" s="138" t="s">
        <v>79</v>
      </c>
      <c r="AY160" s="16" t="s">
        <v>120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77</v>
      </c>
      <c r="BK160" s="139">
        <f>ROUND(I160*H160,2)</f>
        <v>0</v>
      </c>
      <c r="BL160" s="16" t="s">
        <v>127</v>
      </c>
      <c r="BM160" s="138" t="s">
        <v>177</v>
      </c>
    </row>
    <row r="161" spans="2:63" s="11" customFormat="1" ht="22.7" customHeight="1">
      <c r="B161" s="116"/>
      <c r="D161" s="117" t="s">
        <v>68</v>
      </c>
      <c r="E161" s="125" t="s">
        <v>161</v>
      </c>
      <c r="F161" s="125" t="s">
        <v>178</v>
      </c>
      <c r="J161" s="126">
        <f>BK161</f>
        <v>0</v>
      </c>
      <c r="L161" s="116"/>
      <c r="M161" s="120"/>
      <c r="P161" s="121">
        <f>SUM(P162:P188)</f>
        <v>179.2809</v>
      </c>
      <c r="R161" s="121">
        <f>SUM(R162:R188)</f>
        <v>0.00128</v>
      </c>
      <c r="T161" s="122">
        <f>SUM(T162:T188)</f>
        <v>0.8069999999999999</v>
      </c>
      <c r="AR161" s="117" t="s">
        <v>77</v>
      </c>
      <c r="AT161" s="123" t="s">
        <v>68</v>
      </c>
      <c r="AU161" s="123" t="s">
        <v>77</v>
      </c>
      <c r="AY161" s="117" t="s">
        <v>120</v>
      </c>
      <c r="BK161" s="124">
        <f>SUM(BK162:BK188)</f>
        <v>0</v>
      </c>
    </row>
    <row r="162" spans="2:65" s="1" customFormat="1" ht="37.7" customHeight="1">
      <c r="B162" s="127"/>
      <c r="C162" s="128" t="s">
        <v>179</v>
      </c>
      <c r="D162" s="128" t="s">
        <v>123</v>
      </c>
      <c r="E162" s="129" t="s">
        <v>180</v>
      </c>
      <c r="F162" s="130" t="s">
        <v>181</v>
      </c>
      <c r="G162" s="131" t="s">
        <v>126</v>
      </c>
      <c r="H162" s="132">
        <v>132.9</v>
      </c>
      <c r="I162" s="133">
        <v>0</v>
      </c>
      <c r="J162" s="133">
        <f>ROUND(I162*H162,2)</f>
        <v>0</v>
      </c>
      <c r="K162" s="130"/>
      <c r="L162" s="28"/>
      <c r="M162" s="134" t="s">
        <v>1</v>
      </c>
      <c r="N162" s="135" t="s">
        <v>34</v>
      </c>
      <c r="O162" s="136">
        <v>0.16</v>
      </c>
      <c r="P162" s="136">
        <f>O162*H162</f>
        <v>21.264000000000003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127</v>
      </c>
      <c r="AT162" s="138" t="s">
        <v>123</v>
      </c>
      <c r="AU162" s="138" t="s">
        <v>79</v>
      </c>
      <c r="AY162" s="16" t="s">
        <v>120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77</v>
      </c>
      <c r="BK162" s="139">
        <f>ROUND(I162*H162,2)</f>
        <v>0</v>
      </c>
      <c r="BL162" s="16" t="s">
        <v>127</v>
      </c>
      <c r="BM162" s="138" t="s">
        <v>182</v>
      </c>
    </row>
    <row r="163" spans="2:65" s="1" customFormat="1" ht="37.7" customHeight="1">
      <c r="B163" s="127"/>
      <c r="C163" s="128" t="s">
        <v>183</v>
      </c>
      <c r="D163" s="128" t="s">
        <v>123</v>
      </c>
      <c r="E163" s="129" t="s">
        <v>184</v>
      </c>
      <c r="F163" s="130" t="s">
        <v>185</v>
      </c>
      <c r="G163" s="131" t="s">
        <v>126</v>
      </c>
      <c r="H163" s="132">
        <v>11961</v>
      </c>
      <c r="I163" s="133">
        <v>0</v>
      </c>
      <c r="J163" s="133">
        <f>ROUND(I163*H163,2)</f>
        <v>0</v>
      </c>
      <c r="K163" s="130"/>
      <c r="L163" s="28"/>
      <c r="M163" s="134" t="s">
        <v>1</v>
      </c>
      <c r="N163" s="135" t="s">
        <v>34</v>
      </c>
      <c r="O163" s="136">
        <v>0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127</v>
      </c>
      <c r="AT163" s="138" t="s">
        <v>123</v>
      </c>
      <c r="AU163" s="138" t="s">
        <v>79</v>
      </c>
      <c r="AY163" s="16" t="s">
        <v>120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6" t="s">
        <v>77</v>
      </c>
      <c r="BK163" s="139">
        <f>ROUND(I163*H163,2)</f>
        <v>0</v>
      </c>
      <c r="BL163" s="16" t="s">
        <v>127</v>
      </c>
      <c r="BM163" s="138" t="s">
        <v>186</v>
      </c>
    </row>
    <row r="164" spans="2:65" s="1" customFormat="1" ht="37.7" customHeight="1">
      <c r="B164" s="127"/>
      <c r="C164" s="128" t="s">
        <v>187</v>
      </c>
      <c r="D164" s="128" t="s">
        <v>123</v>
      </c>
      <c r="E164" s="129" t="s">
        <v>188</v>
      </c>
      <c r="F164" s="130" t="s">
        <v>189</v>
      </c>
      <c r="G164" s="131" t="s">
        <v>126</v>
      </c>
      <c r="H164" s="132">
        <v>132.9</v>
      </c>
      <c r="I164" s="133">
        <v>0</v>
      </c>
      <c r="J164" s="133">
        <f>ROUND(I164*H164,2)</f>
        <v>0</v>
      </c>
      <c r="K164" s="130"/>
      <c r="L164" s="28"/>
      <c r="M164" s="134" t="s">
        <v>1</v>
      </c>
      <c r="N164" s="135" t="s">
        <v>34</v>
      </c>
      <c r="O164" s="136">
        <v>0.1</v>
      </c>
      <c r="P164" s="136">
        <f>O164*H164</f>
        <v>13.290000000000001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127</v>
      </c>
      <c r="AT164" s="138" t="s">
        <v>123</v>
      </c>
      <c r="AU164" s="138" t="s">
        <v>79</v>
      </c>
      <c r="AY164" s="16" t="s">
        <v>120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6" t="s">
        <v>77</v>
      </c>
      <c r="BK164" s="139">
        <f>ROUND(I164*H164,2)</f>
        <v>0</v>
      </c>
      <c r="BL164" s="16" t="s">
        <v>127</v>
      </c>
      <c r="BM164" s="138" t="s">
        <v>190</v>
      </c>
    </row>
    <row r="165" spans="2:65" s="1" customFormat="1" ht="24.2" customHeight="1">
      <c r="B165" s="127"/>
      <c r="C165" s="128" t="s">
        <v>8</v>
      </c>
      <c r="D165" s="128" t="s">
        <v>123</v>
      </c>
      <c r="E165" s="129" t="s">
        <v>191</v>
      </c>
      <c r="F165" s="130" t="s">
        <v>192</v>
      </c>
      <c r="G165" s="131" t="s">
        <v>126</v>
      </c>
      <c r="H165" s="132">
        <v>29.62</v>
      </c>
      <c r="I165" s="133">
        <v>0</v>
      </c>
      <c r="J165" s="133">
        <f>ROUND(I165*H165,2)</f>
        <v>0</v>
      </c>
      <c r="K165" s="130"/>
      <c r="L165" s="28"/>
      <c r="M165" s="134" t="s">
        <v>1</v>
      </c>
      <c r="N165" s="135" t="s">
        <v>34</v>
      </c>
      <c r="O165" s="136">
        <v>0.556</v>
      </c>
      <c r="P165" s="136">
        <f>O165*H165</f>
        <v>16.46872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127</v>
      </c>
      <c r="AT165" s="138" t="s">
        <v>123</v>
      </c>
      <c r="AU165" s="138" t="s">
        <v>79</v>
      </c>
      <c r="AY165" s="16" t="s">
        <v>120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6" t="s">
        <v>77</v>
      </c>
      <c r="BK165" s="139">
        <f>ROUND(I165*H165,2)</f>
        <v>0</v>
      </c>
      <c r="BL165" s="16" t="s">
        <v>127</v>
      </c>
      <c r="BM165" s="138" t="s">
        <v>193</v>
      </c>
    </row>
    <row r="166" spans="2:65" s="1" customFormat="1" ht="24.2" customHeight="1">
      <c r="B166" s="127"/>
      <c r="C166" s="128" t="s">
        <v>194</v>
      </c>
      <c r="D166" s="128" t="s">
        <v>123</v>
      </c>
      <c r="E166" s="129" t="s">
        <v>195</v>
      </c>
      <c r="F166" s="130" t="s">
        <v>196</v>
      </c>
      <c r="G166" s="131" t="s">
        <v>126</v>
      </c>
      <c r="H166" s="132">
        <v>2665.8</v>
      </c>
      <c r="I166" s="133">
        <v>0</v>
      </c>
      <c r="J166" s="133">
        <f>ROUND(I166*H166,2)</f>
        <v>0</v>
      </c>
      <c r="K166" s="130"/>
      <c r="L166" s="28"/>
      <c r="M166" s="134" t="s">
        <v>1</v>
      </c>
      <c r="N166" s="135" t="s">
        <v>34</v>
      </c>
      <c r="O166" s="136">
        <v>0</v>
      </c>
      <c r="P166" s="136">
        <f>O166*H166</f>
        <v>0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127</v>
      </c>
      <c r="AT166" s="138" t="s">
        <v>123</v>
      </c>
      <c r="AU166" s="138" t="s">
        <v>79</v>
      </c>
      <c r="AY166" s="16" t="s">
        <v>120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77</v>
      </c>
      <c r="BK166" s="139">
        <f>ROUND(I166*H166,2)</f>
        <v>0</v>
      </c>
      <c r="BL166" s="16" t="s">
        <v>127</v>
      </c>
      <c r="BM166" s="138" t="s">
        <v>197</v>
      </c>
    </row>
    <row r="167" spans="2:51" s="13" customFormat="1" ht="12">
      <c r="B167" s="146"/>
      <c r="D167" s="141" t="s">
        <v>129</v>
      </c>
      <c r="F167" s="148" t="s">
        <v>198</v>
      </c>
      <c r="H167" s="149">
        <v>2665.8</v>
      </c>
      <c r="L167" s="146"/>
      <c r="M167" s="150"/>
      <c r="T167" s="151"/>
      <c r="AT167" s="147" t="s">
        <v>129</v>
      </c>
      <c r="AU167" s="147" t="s">
        <v>79</v>
      </c>
      <c r="AV167" s="13" t="s">
        <v>79</v>
      </c>
      <c r="AW167" s="13" t="s">
        <v>3</v>
      </c>
      <c r="AX167" s="13" t="s">
        <v>77</v>
      </c>
      <c r="AY167" s="147" t="s">
        <v>120</v>
      </c>
    </row>
    <row r="168" spans="2:65" s="1" customFormat="1" ht="24.2" customHeight="1">
      <c r="B168" s="127"/>
      <c r="C168" s="128" t="s">
        <v>199</v>
      </c>
      <c r="D168" s="128" t="s">
        <v>123</v>
      </c>
      <c r="E168" s="129" t="s">
        <v>200</v>
      </c>
      <c r="F168" s="130" t="s">
        <v>201</v>
      </c>
      <c r="G168" s="131" t="s">
        <v>126</v>
      </c>
      <c r="H168" s="132">
        <v>29.62</v>
      </c>
      <c r="I168" s="133">
        <v>0</v>
      </c>
      <c r="J168" s="133">
        <f>ROUND(I168*H168,2)</f>
        <v>0</v>
      </c>
      <c r="K168" s="130"/>
      <c r="L168" s="28"/>
      <c r="M168" s="134" t="s">
        <v>1</v>
      </c>
      <c r="N168" s="135" t="s">
        <v>34</v>
      </c>
      <c r="O168" s="136">
        <v>0.349</v>
      </c>
      <c r="P168" s="136">
        <f>O168*H168</f>
        <v>10.33738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127</v>
      </c>
      <c r="AT168" s="138" t="s">
        <v>123</v>
      </c>
      <c r="AU168" s="138" t="s">
        <v>79</v>
      </c>
      <c r="AY168" s="16" t="s">
        <v>120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77</v>
      </c>
      <c r="BK168" s="139">
        <f>ROUND(I168*H168,2)</f>
        <v>0</v>
      </c>
      <c r="BL168" s="16" t="s">
        <v>127</v>
      </c>
      <c r="BM168" s="138" t="s">
        <v>202</v>
      </c>
    </row>
    <row r="169" spans="2:65" s="1" customFormat="1" ht="16.5" customHeight="1">
      <c r="B169" s="127"/>
      <c r="C169" s="128" t="s">
        <v>203</v>
      </c>
      <c r="D169" s="128" t="s">
        <v>123</v>
      </c>
      <c r="E169" s="129" t="s">
        <v>204</v>
      </c>
      <c r="F169" s="130" t="s">
        <v>205</v>
      </c>
      <c r="G169" s="131" t="s">
        <v>126</v>
      </c>
      <c r="H169" s="132">
        <v>132.9</v>
      </c>
      <c r="I169" s="133">
        <v>0</v>
      </c>
      <c r="J169" s="133">
        <f>ROUND(I169*H169,2)</f>
        <v>0</v>
      </c>
      <c r="K169" s="130"/>
      <c r="L169" s="28"/>
      <c r="M169" s="134" t="s">
        <v>1</v>
      </c>
      <c r="N169" s="135" t="s">
        <v>34</v>
      </c>
      <c r="O169" s="136">
        <v>0.049</v>
      </c>
      <c r="P169" s="136">
        <f>O169*H169</f>
        <v>6.5121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127</v>
      </c>
      <c r="AT169" s="138" t="s">
        <v>123</v>
      </c>
      <c r="AU169" s="138" t="s">
        <v>79</v>
      </c>
      <c r="AY169" s="16" t="s">
        <v>120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77</v>
      </c>
      <c r="BK169" s="139">
        <f>ROUND(I169*H169,2)</f>
        <v>0</v>
      </c>
      <c r="BL169" s="16" t="s">
        <v>127</v>
      </c>
      <c r="BM169" s="138" t="s">
        <v>206</v>
      </c>
    </row>
    <row r="170" spans="2:65" s="1" customFormat="1" ht="16.5" customHeight="1">
      <c r="B170" s="127"/>
      <c r="C170" s="128" t="s">
        <v>207</v>
      </c>
      <c r="D170" s="128" t="s">
        <v>123</v>
      </c>
      <c r="E170" s="129" t="s">
        <v>208</v>
      </c>
      <c r="F170" s="130" t="s">
        <v>209</v>
      </c>
      <c r="G170" s="131" t="s">
        <v>126</v>
      </c>
      <c r="H170" s="132">
        <v>11961</v>
      </c>
      <c r="I170" s="133">
        <v>0</v>
      </c>
      <c r="J170" s="133">
        <f>ROUND(I170*H170,2)</f>
        <v>0</v>
      </c>
      <c r="K170" s="130"/>
      <c r="L170" s="28"/>
      <c r="M170" s="134" t="s">
        <v>1</v>
      </c>
      <c r="N170" s="135" t="s">
        <v>34</v>
      </c>
      <c r="O170" s="136">
        <v>0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127</v>
      </c>
      <c r="AT170" s="138" t="s">
        <v>123</v>
      </c>
      <c r="AU170" s="138" t="s">
        <v>79</v>
      </c>
      <c r="AY170" s="16" t="s">
        <v>120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77</v>
      </c>
      <c r="BK170" s="139">
        <f>ROUND(I170*H170,2)</f>
        <v>0</v>
      </c>
      <c r="BL170" s="16" t="s">
        <v>127</v>
      </c>
      <c r="BM170" s="138" t="s">
        <v>210</v>
      </c>
    </row>
    <row r="171" spans="2:65" s="1" customFormat="1" ht="21.75" customHeight="1">
      <c r="B171" s="127"/>
      <c r="C171" s="128" t="s">
        <v>152</v>
      </c>
      <c r="D171" s="128" t="s">
        <v>123</v>
      </c>
      <c r="E171" s="129" t="s">
        <v>211</v>
      </c>
      <c r="F171" s="130" t="s">
        <v>212</v>
      </c>
      <c r="G171" s="131" t="s">
        <v>126</v>
      </c>
      <c r="H171" s="132">
        <v>132.9</v>
      </c>
      <c r="I171" s="133">
        <v>0</v>
      </c>
      <c r="J171" s="133">
        <f>ROUND(I171*H171,2)</f>
        <v>0</v>
      </c>
      <c r="K171" s="130"/>
      <c r="L171" s="28"/>
      <c r="M171" s="134" t="s">
        <v>1</v>
      </c>
      <c r="N171" s="135" t="s">
        <v>34</v>
      </c>
      <c r="O171" s="136">
        <v>0.033</v>
      </c>
      <c r="P171" s="136">
        <f>O171*H171</f>
        <v>4.385700000000001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127</v>
      </c>
      <c r="AT171" s="138" t="s">
        <v>123</v>
      </c>
      <c r="AU171" s="138" t="s">
        <v>79</v>
      </c>
      <c r="AY171" s="16" t="s">
        <v>120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77</v>
      </c>
      <c r="BK171" s="139">
        <f>ROUND(I171*H171,2)</f>
        <v>0</v>
      </c>
      <c r="BL171" s="16" t="s">
        <v>127</v>
      </c>
      <c r="BM171" s="138" t="s">
        <v>213</v>
      </c>
    </row>
    <row r="172" spans="2:65" s="1" customFormat="1" ht="24.2" customHeight="1">
      <c r="B172" s="127"/>
      <c r="C172" s="128" t="s">
        <v>7</v>
      </c>
      <c r="D172" s="128" t="s">
        <v>123</v>
      </c>
      <c r="E172" s="129" t="s">
        <v>214</v>
      </c>
      <c r="F172" s="130" t="s">
        <v>215</v>
      </c>
      <c r="G172" s="131" t="s">
        <v>126</v>
      </c>
      <c r="H172" s="132">
        <v>32</v>
      </c>
      <c r="I172" s="133">
        <v>0</v>
      </c>
      <c r="J172" s="133">
        <f>ROUND(I172*H172,2)</f>
        <v>0</v>
      </c>
      <c r="K172" s="130"/>
      <c r="L172" s="28"/>
      <c r="M172" s="134" t="s">
        <v>1</v>
      </c>
      <c r="N172" s="135" t="s">
        <v>34</v>
      </c>
      <c r="O172" s="136">
        <v>0.042</v>
      </c>
      <c r="P172" s="136">
        <f>O172*H172</f>
        <v>1.344</v>
      </c>
      <c r="Q172" s="136">
        <v>4E-05</v>
      </c>
      <c r="R172" s="136">
        <f>Q172*H172</f>
        <v>0.00128</v>
      </c>
      <c r="S172" s="136">
        <v>0</v>
      </c>
      <c r="T172" s="137">
        <f>S172*H172</f>
        <v>0</v>
      </c>
      <c r="AR172" s="138" t="s">
        <v>127</v>
      </c>
      <c r="AT172" s="138" t="s">
        <v>123</v>
      </c>
      <c r="AU172" s="138" t="s">
        <v>79</v>
      </c>
      <c r="AY172" s="16" t="s">
        <v>120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6" t="s">
        <v>77</v>
      </c>
      <c r="BK172" s="139">
        <f>ROUND(I172*H172,2)</f>
        <v>0</v>
      </c>
      <c r="BL172" s="16" t="s">
        <v>127</v>
      </c>
      <c r="BM172" s="138" t="s">
        <v>216</v>
      </c>
    </row>
    <row r="173" spans="2:51" s="12" customFormat="1" ht="12">
      <c r="B173" s="140"/>
      <c r="D173" s="141" t="s">
        <v>129</v>
      </c>
      <c r="E173" s="142" t="s">
        <v>1</v>
      </c>
      <c r="F173" s="143" t="s">
        <v>217</v>
      </c>
      <c r="H173" s="142" t="s">
        <v>1</v>
      </c>
      <c r="L173" s="140"/>
      <c r="M173" s="144"/>
      <c r="T173" s="145"/>
      <c r="AT173" s="142" t="s">
        <v>129</v>
      </c>
      <c r="AU173" s="142" t="s">
        <v>79</v>
      </c>
      <c r="AV173" s="12" t="s">
        <v>77</v>
      </c>
      <c r="AW173" s="12" t="s">
        <v>26</v>
      </c>
      <c r="AX173" s="12" t="s">
        <v>69</v>
      </c>
      <c r="AY173" s="142" t="s">
        <v>120</v>
      </c>
    </row>
    <row r="174" spans="2:51" s="13" customFormat="1" ht="12">
      <c r="B174" s="146"/>
      <c r="D174" s="141" t="s">
        <v>129</v>
      </c>
      <c r="E174" s="147" t="s">
        <v>1</v>
      </c>
      <c r="F174" s="148" t="s">
        <v>218</v>
      </c>
      <c r="H174" s="149">
        <v>32</v>
      </c>
      <c r="L174" s="146"/>
      <c r="M174" s="150"/>
      <c r="T174" s="151"/>
      <c r="AT174" s="147" t="s">
        <v>129</v>
      </c>
      <c r="AU174" s="147" t="s">
        <v>79</v>
      </c>
      <c r="AV174" s="13" t="s">
        <v>79</v>
      </c>
      <c r="AW174" s="13" t="s">
        <v>26</v>
      </c>
      <c r="AX174" s="13" t="s">
        <v>69</v>
      </c>
      <c r="AY174" s="147" t="s">
        <v>120</v>
      </c>
    </row>
    <row r="175" spans="2:51" s="14" customFormat="1" ht="12">
      <c r="B175" s="152"/>
      <c r="D175" s="141" t="s">
        <v>129</v>
      </c>
      <c r="E175" s="153" t="s">
        <v>1</v>
      </c>
      <c r="F175" s="154" t="s">
        <v>131</v>
      </c>
      <c r="H175" s="155">
        <v>32</v>
      </c>
      <c r="L175" s="152"/>
      <c r="M175" s="156"/>
      <c r="T175" s="157"/>
      <c r="AT175" s="153" t="s">
        <v>129</v>
      </c>
      <c r="AU175" s="153" t="s">
        <v>79</v>
      </c>
      <c r="AV175" s="14" t="s">
        <v>127</v>
      </c>
      <c r="AW175" s="14" t="s">
        <v>26</v>
      </c>
      <c r="AX175" s="14" t="s">
        <v>77</v>
      </c>
      <c r="AY175" s="153" t="s">
        <v>120</v>
      </c>
    </row>
    <row r="176" spans="2:65" s="1" customFormat="1" ht="37.7" customHeight="1">
      <c r="B176" s="127"/>
      <c r="C176" s="128" t="s">
        <v>219</v>
      </c>
      <c r="D176" s="128" t="s">
        <v>123</v>
      </c>
      <c r="E176" s="129" t="s">
        <v>220</v>
      </c>
      <c r="F176" s="130" t="s">
        <v>221</v>
      </c>
      <c r="G176" s="131" t="s">
        <v>126</v>
      </c>
      <c r="H176" s="132">
        <v>20</v>
      </c>
      <c r="I176" s="133">
        <v>0</v>
      </c>
      <c r="J176" s="133">
        <f>ROUND(I176*H176,2)</f>
        <v>0</v>
      </c>
      <c r="K176" s="130"/>
      <c r="L176" s="28"/>
      <c r="M176" s="134" t="s">
        <v>1</v>
      </c>
      <c r="N176" s="135" t="s">
        <v>34</v>
      </c>
      <c r="O176" s="136">
        <v>0.04</v>
      </c>
      <c r="P176" s="136">
        <f>O176*H176</f>
        <v>0.8</v>
      </c>
      <c r="Q176" s="136">
        <v>0</v>
      </c>
      <c r="R176" s="136">
        <f>Q176*H176</f>
        <v>0</v>
      </c>
      <c r="S176" s="136">
        <v>0.01</v>
      </c>
      <c r="T176" s="137">
        <f>S176*H176</f>
        <v>0.2</v>
      </c>
      <c r="AR176" s="138" t="s">
        <v>127</v>
      </c>
      <c r="AT176" s="138" t="s">
        <v>123</v>
      </c>
      <c r="AU176" s="138" t="s">
        <v>79</v>
      </c>
      <c r="AY176" s="16" t="s">
        <v>120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77</v>
      </c>
      <c r="BK176" s="139">
        <f>ROUND(I176*H176,2)</f>
        <v>0</v>
      </c>
      <c r="BL176" s="16" t="s">
        <v>127</v>
      </c>
      <c r="BM176" s="138" t="s">
        <v>222</v>
      </c>
    </row>
    <row r="177" spans="2:51" s="12" customFormat="1" ht="12">
      <c r="B177" s="140"/>
      <c r="D177" s="141" t="s">
        <v>129</v>
      </c>
      <c r="E177" s="142" t="s">
        <v>1</v>
      </c>
      <c r="F177" s="143" t="s">
        <v>151</v>
      </c>
      <c r="H177" s="142" t="s">
        <v>1</v>
      </c>
      <c r="L177" s="140"/>
      <c r="M177" s="144"/>
      <c r="T177" s="145"/>
      <c r="AT177" s="142" t="s">
        <v>129</v>
      </c>
      <c r="AU177" s="142" t="s">
        <v>79</v>
      </c>
      <c r="AV177" s="12" t="s">
        <v>77</v>
      </c>
      <c r="AW177" s="12" t="s">
        <v>26</v>
      </c>
      <c r="AX177" s="12" t="s">
        <v>69</v>
      </c>
      <c r="AY177" s="142" t="s">
        <v>120</v>
      </c>
    </row>
    <row r="178" spans="2:51" s="13" customFormat="1" ht="12">
      <c r="B178" s="146"/>
      <c r="D178" s="141" t="s">
        <v>129</v>
      </c>
      <c r="E178" s="147" t="s">
        <v>1</v>
      </c>
      <c r="F178" s="148" t="s">
        <v>152</v>
      </c>
      <c r="H178" s="149">
        <v>20</v>
      </c>
      <c r="L178" s="146"/>
      <c r="M178" s="150"/>
      <c r="T178" s="151"/>
      <c r="AT178" s="147" t="s">
        <v>129</v>
      </c>
      <c r="AU178" s="147" t="s">
        <v>79</v>
      </c>
      <c r="AV178" s="13" t="s">
        <v>79</v>
      </c>
      <c r="AW178" s="13" t="s">
        <v>26</v>
      </c>
      <c r="AX178" s="13" t="s">
        <v>69</v>
      </c>
      <c r="AY178" s="147" t="s">
        <v>120</v>
      </c>
    </row>
    <row r="179" spans="2:51" s="14" customFormat="1" ht="12">
      <c r="B179" s="152"/>
      <c r="D179" s="141" t="s">
        <v>129</v>
      </c>
      <c r="E179" s="153" t="s">
        <v>1</v>
      </c>
      <c r="F179" s="154" t="s">
        <v>131</v>
      </c>
      <c r="H179" s="155">
        <v>20</v>
      </c>
      <c r="L179" s="152"/>
      <c r="M179" s="156"/>
      <c r="T179" s="157"/>
      <c r="AT179" s="153" t="s">
        <v>129</v>
      </c>
      <c r="AU179" s="153" t="s">
        <v>79</v>
      </c>
      <c r="AV179" s="14" t="s">
        <v>127</v>
      </c>
      <c r="AW179" s="14" t="s">
        <v>26</v>
      </c>
      <c r="AX179" s="14" t="s">
        <v>77</v>
      </c>
      <c r="AY179" s="153" t="s">
        <v>120</v>
      </c>
    </row>
    <row r="180" spans="2:65" s="1" customFormat="1" ht="37.7" customHeight="1">
      <c r="B180" s="127"/>
      <c r="C180" s="128" t="s">
        <v>223</v>
      </c>
      <c r="D180" s="128" t="s">
        <v>123</v>
      </c>
      <c r="E180" s="129" t="s">
        <v>224</v>
      </c>
      <c r="F180" s="130" t="s">
        <v>225</v>
      </c>
      <c r="G180" s="131" t="s">
        <v>126</v>
      </c>
      <c r="H180" s="132">
        <v>5</v>
      </c>
      <c r="I180" s="133">
        <v>0</v>
      </c>
      <c r="J180" s="133">
        <f>ROUND(I180*H180,2)</f>
        <v>0</v>
      </c>
      <c r="K180" s="130"/>
      <c r="L180" s="28"/>
      <c r="M180" s="134" t="s">
        <v>1</v>
      </c>
      <c r="N180" s="135" t="s">
        <v>34</v>
      </c>
      <c r="O180" s="136">
        <v>0.22</v>
      </c>
      <c r="P180" s="136">
        <f>O180*H180</f>
        <v>1.1</v>
      </c>
      <c r="Q180" s="136">
        <v>0</v>
      </c>
      <c r="R180" s="136">
        <f>Q180*H180</f>
        <v>0</v>
      </c>
      <c r="S180" s="136">
        <v>0.059</v>
      </c>
      <c r="T180" s="137">
        <f>S180*H180</f>
        <v>0.295</v>
      </c>
      <c r="AR180" s="138" t="s">
        <v>127</v>
      </c>
      <c r="AT180" s="138" t="s">
        <v>123</v>
      </c>
      <c r="AU180" s="138" t="s">
        <v>79</v>
      </c>
      <c r="AY180" s="16" t="s">
        <v>120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77</v>
      </c>
      <c r="BK180" s="139">
        <f>ROUND(I180*H180,2)</f>
        <v>0</v>
      </c>
      <c r="BL180" s="16" t="s">
        <v>127</v>
      </c>
      <c r="BM180" s="138" t="s">
        <v>226</v>
      </c>
    </row>
    <row r="181" spans="2:51" s="12" customFormat="1" ht="12">
      <c r="B181" s="140"/>
      <c r="D181" s="141" t="s">
        <v>129</v>
      </c>
      <c r="E181" s="142" t="s">
        <v>1</v>
      </c>
      <c r="F181" s="143" t="s">
        <v>227</v>
      </c>
      <c r="H181" s="142" t="s">
        <v>1</v>
      </c>
      <c r="L181" s="140"/>
      <c r="M181" s="144"/>
      <c r="T181" s="145"/>
      <c r="AT181" s="142" t="s">
        <v>129</v>
      </c>
      <c r="AU181" s="142" t="s">
        <v>79</v>
      </c>
      <c r="AV181" s="12" t="s">
        <v>77</v>
      </c>
      <c r="AW181" s="12" t="s">
        <v>26</v>
      </c>
      <c r="AX181" s="12" t="s">
        <v>69</v>
      </c>
      <c r="AY181" s="142" t="s">
        <v>120</v>
      </c>
    </row>
    <row r="182" spans="2:51" s="13" customFormat="1" ht="12">
      <c r="B182" s="146"/>
      <c r="D182" s="141" t="s">
        <v>129</v>
      </c>
      <c r="E182" s="147" t="s">
        <v>1</v>
      </c>
      <c r="F182" s="148" t="s">
        <v>143</v>
      </c>
      <c r="H182" s="149">
        <v>5</v>
      </c>
      <c r="L182" s="146"/>
      <c r="M182" s="150"/>
      <c r="T182" s="151"/>
      <c r="AT182" s="147" t="s">
        <v>129</v>
      </c>
      <c r="AU182" s="147" t="s">
        <v>79</v>
      </c>
      <c r="AV182" s="13" t="s">
        <v>79</v>
      </c>
      <c r="AW182" s="13" t="s">
        <v>26</v>
      </c>
      <c r="AX182" s="13" t="s">
        <v>69</v>
      </c>
      <c r="AY182" s="147" t="s">
        <v>120</v>
      </c>
    </row>
    <row r="183" spans="2:51" s="14" customFormat="1" ht="12">
      <c r="B183" s="152"/>
      <c r="D183" s="141" t="s">
        <v>129</v>
      </c>
      <c r="E183" s="153" t="s">
        <v>1</v>
      </c>
      <c r="F183" s="154" t="s">
        <v>131</v>
      </c>
      <c r="H183" s="155">
        <v>5</v>
      </c>
      <c r="L183" s="152"/>
      <c r="M183" s="156"/>
      <c r="T183" s="157"/>
      <c r="AT183" s="153" t="s">
        <v>129</v>
      </c>
      <c r="AU183" s="153" t="s">
        <v>79</v>
      </c>
      <c r="AV183" s="14" t="s">
        <v>127</v>
      </c>
      <c r="AW183" s="14" t="s">
        <v>26</v>
      </c>
      <c r="AX183" s="14" t="s">
        <v>77</v>
      </c>
      <c r="AY183" s="153" t="s">
        <v>120</v>
      </c>
    </row>
    <row r="184" spans="2:65" s="1" customFormat="1" ht="24.2" customHeight="1">
      <c r="B184" s="127"/>
      <c r="C184" s="128" t="s">
        <v>228</v>
      </c>
      <c r="D184" s="128" t="s">
        <v>123</v>
      </c>
      <c r="E184" s="129" t="s">
        <v>229</v>
      </c>
      <c r="F184" s="130" t="s">
        <v>230</v>
      </c>
      <c r="G184" s="131" t="s">
        <v>126</v>
      </c>
      <c r="H184" s="132">
        <v>120</v>
      </c>
      <c r="I184" s="133">
        <v>0</v>
      </c>
      <c r="J184" s="133">
        <f>ROUND(I184*H184,2)</f>
        <v>0</v>
      </c>
      <c r="K184" s="130"/>
      <c r="L184" s="28"/>
      <c r="M184" s="134" t="s">
        <v>1</v>
      </c>
      <c r="N184" s="135" t="s">
        <v>34</v>
      </c>
      <c r="O184" s="136">
        <v>0.3</v>
      </c>
      <c r="P184" s="136">
        <f>O184*H184</f>
        <v>36</v>
      </c>
      <c r="Q184" s="136">
        <v>0</v>
      </c>
      <c r="R184" s="136">
        <f>Q184*H184</f>
        <v>0</v>
      </c>
      <c r="S184" s="136">
        <v>0.0026</v>
      </c>
      <c r="T184" s="137">
        <f>S184*H184</f>
        <v>0.312</v>
      </c>
      <c r="AR184" s="138" t="s">
        <v>127</v>
      </c>
      <c r="AT184" s="138" t="s">
        <v>123</v>
      </c>
      <c r="AU184" s="138" t="s">
        <v>79</v>
      </c>
      <c r="AY184" s="16" t="s">
        <v>120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6" t="s">
        <v>77</v>
      </c>
      <c r="BK184" s="139">
        <f>ROUND(I184*H184,2)</f>
        <v>0</v>
      </c>
      <c r="BL184" s="16" t="s">
        <v>127</v>
      </c>
      <c r="BM184" s="138" t="s">
        <v>231</v>
      </c>
    </row>
    <row r="185" spans="2:51" s="12" customFormat="1" ht="12">
      <c r="B185" s="140"/>
      <c r="D185" s="141" t="s">
        <v>129</v>
      </c>
      <c r="E185" s="142" t="s">
        <v>1</v>
      </c>
      <c r="F185" s="143" t="s">
        <v>232</v>
      </c>
      <c r="H185" s="142" t="s">
        <v>1</v>
      </c>
      <c r="L185" s="140"/>
      <c r="M185" s="144"/>
      <c r="T185" s="145"/>
      <c r="AT185" s="142" t="s">
        <v>129</v>
      </c>
      <c r="AU185" s="142" t="s">
        <v>79</v>
      </c>
      <c r="AV185" s="12" t="s">
        <v>77</v>
      </c>
      <c r="AW185" s="12" t="s">
        <v>26</v>
      </c>
      <c r="AX185" s="12" t="s">
        <v>69</v>
      </c>
      <c r="AY185" s="142" t="s">
        <v>120</v>
      </c>
    </row>
    <row r="186" spans="2:51" s="13" customFormat="1" ht="12">
      <c r="B186" s="146"/>
      <c r="D186" s="141" t="s">
        <v>129</v>
      </c>
      <c r="E186" s="147" t="s">
        <v>1</v>
      </c>
      <c r="F186" s="148" t="s">
        <v>233</v>
      </c>
      <c r="H186" s="149">
        <v>120</v>
      </c>
      <c r="L186" s="146"/>
      <c r="M186" s="150"/>
      <c r="T186" s="151"/>
      <c r="AT186" s="147" t="s">
        <v>129</v>
      </c>
      <c r="AU186" s="147" t="s">
        <v>79</v>
      </c>
      <c r="AV186" s="13" t="s">
        <v>79</v>
      </c>
      <c r="AW186" s="13" t="s">
        <v>26</v>
      </c>
      <c r="AX186" s="13" t="s">
        <v>69</v>
      </c>
      <c r="AY186" s="147" t="s">
        <v>120</v>
      </c>
    </row>
    <row r="187" spans="2:51" s="14" customFormat="1" ht="12">
      <c r="B187" s="152"/>
      <c r="D187" s="141" t="s">
        <v>129</v>
      </c>
      <c r="E187" s="153" t="s">
        <v>1</v>
      </c>
      <c r="F187" s="154" t="s">
        <v>131</v>
      </c>
      <c r="H187" s="155">
        <v>120</v>
      </c>
      <c r="L187" s="152"/>
      <c r="M187" s="156"/>
      <c r="T187" s="157"/>
      <c r="AT187" s="153" t="s">
        <v>129</v>
      </c>
      <c r="AU187" s="153" t="s">
        <v>79</v>
      </c>
      <c r="AV187" s="14" t="s">
        <v>127</v>
      </c>
      <c r="AW187" s="14" t="s">
        <v>26</v>
      </c>
      <c r="AX187" s="14" t="s">
        <v>77</v>
      </c>
      <c r="AY187" s="153" t="s">
        <v>120</v>
      </c>
    </row>
    <row r="188" spans="2:65" s="1" customFormat="1" ht="24.2" customHeight="1">
      <c r="B188" s="127"/>
      <c r="C188" s="128" t="s">
        <v>234</v>
      </c>
      <c r="D188" s="128" t="s">
        <v>123</v>
      </c>
      <c r="E188" s="129" t="s">
        <v>235</v>
      </c>
      <c r="F188" s="130" t="s">
        <v>236</v>
      </c>
      <c r="G188" s="131" t="s">
        <v>126</v>
      </c>
      <c r="H188" s="132">
        <v>132.9</v>
      </c>
      <c r="I188" s="133">
        <v>0</v>
      </c>
      <c r="J188" s="133">
        <f>ROUND(I188*H188,2)</f>
        <v>0</v>
      </c>
      <c r="K188" s="130"/>
      <c r="L188" s="28"/>
      <c r="M188" s="134" t="s">
        <v>1</v>
      </c>
      <c r="N188" s="135" t="s">
        <v>34</v>
      </c>
      <c r="O188" s="136">
        <v>0.51</v>
      </c>
      <c r="P188" s="136">
        <f>O188*H188</f>
        <v>67.77900000000001</v>
      </c>
      <c r="Q188" s="136">
        <v>0</v>
      </c>
      <c r="R188" s="136">
        <f>Q188*H188</f>
        <v>0</v>
      </c>
      <c r="S188" s="136">
        <v>0</v>
      </c>
      <c r="T188" s="137">
        <f>S188*H188</f>
        <v>0</v>
      </c>
      <c r="AR188" s="138" t="s">
        <v>127</v>
      </c>
      <c r="AT188" s="138" t="s">
        <v>123</v>
      </c>
      <c r="AU188" s="138" t="s">
        <v>79</v>
      </c>
      <c r="AY188" s="16" t="s">
        <v>120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6" t="s">
        <v>77</v>
      </c>
      <c r="BK188" s="139">
        <f>ROUND(I188*H188,2)</f>
        <v>0</v>
      </c>
      <c r="BL188" s="16" t="s">
        <v>127</v>
      </c>
      <c r="BM188" s="138" t="s">
        <v>237</v>
      </c>
    </row>
    <row r="189" spans="2:63" s="11" customFormat="1" ht="22.7" customHeight="1">
      <c r="B189" s="116"/>
      <c r="D189" s="117" t="s">
        <v>68</v>
      </c>
      <c r="E189" s="125" t="s">
        <v>238</v>
      </c>
      <c r="F189" s="125" t="s">
        <v>239</v>
      </c>
      <c r="J189" s="126">
        <f>BK189</f>
        <v>0</v>
      </c>
      <c r="L189" s="116"/>
      <c r="M189" s="120"/>
      <c r="P189" s="121">
        <f>SUM(P190:P194)</f>
        <v>3.0763849999999997</v>
      </c>
      <c r="R189" s="121">
        <f>SUM(R190:R194)</f>
        <v>0</v>
      </c>
      <c r="T189" s="122">
        <f>SUM(T190:T194)</f>
        <v>0</v>
      </c>
      <c r="AR189" s="117" t="s">
        <v>77</v>
      </c>
      <c r="AT189" s="123" t="s">
        <v>68</v>
      </c>
      <c r="AU189" s="123" t="s">
        <v>77</v>
      </c>
      <c r="AY189" s="117" t="s">
        <v>120</v>
      </c>
      <c r="BK189" s="124">
        <f>SUM(BK190:BK194)</f>
        <v>0</v>
      </c>
    </row>
    <row r="190" spans="2:65" s="1" customFormat="1" ht="33" customHeight="1">
      <c r="B190" s="127"/>
      <c r="C190" s="128" t="s">
        <v>240</v>
      </c>
      <c r="D190" s="128" t="s">
        <v>123</v>
      </c>
      <c r="E190" s="129" t="s">
        <v>241</v>
      </c>
      <c r="F190" s="130" t="s">
        <v>242</v>
      </c>
      <c r="G190" s="131" t="s">
        <v>243</v>
      </c>
      <c r="H190" s="132">
        <v>0.893</v>
      </c>
      <c r="I190" s="133">
        <v>0</v>
      </c>
      <c r="J190" s="133">
        <f>ROUND(I190*H190,2)</f>
        <v>0</v>
      </c>
      <c r="K190" s="130"/>
      <c r="L190" s="28"/>
      <c r="M190" s="134" t="s">
        <v>1</v>
      </c>
      <c r="N190" s="135" t="s">
        <v>34</v>
      </c>
      <c r="O190" s="136">
        <v>3.01</v>
      </c>
      <c r="P190" s="136">
        <f>O190*H190</f>
        <v>2.6879299999999997</v>
      </c>
      <c r="Q190" s="136">
        <v>0</v>
      </c>
      <c r="R190" s="136">
        <f>Q190*H190</f>
        <v>0</v>
      </c>
      <c r="S190" s="136">
        <v>0</v>
      </c>
      <c r="T190" s="137">
        <f>S190*H190</f>
        <v>0</v>
      </c>
      <c r="AR190" s="138" t="s">
        <v>127</v>
      </c>
      <c r="AT190" s="138" t="s">
        <v>123</v>
      </c>
      <c r="AU190" s="138" t="s">
        <v>79</v>
      </c>
      <c r="AY190" s="16" t="s">
        <v>120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6" t="s">
        <v>77</v>
      </c>
      <c r="BK190" s="139">
        <f>ROUND(I190*H190,2)</f>
        <v>0</v>
      </c>
      <c r="BL190" s="16" t="s">
        <v>127</v>
      </c>
      <c r="BM190" s="138" t="s">
        <v>244</v>
      </c>
    </row>
    <row r="191" spans="2:65" s="1" customFormat="1" ht="24.2" customHeight="1">
      <c r="B191" s="127"/>
      <c r="C191" s="128" t="s">
        <v>245</v>
      </c>
      <c r="D191" s="128" t="s">
        <v>123</v>
      </c>
      <c r="E191" s="129" t="s">
        <v>246</v>
      </c>
      <c r="F191" s="130" t="s">
        <v>247</v>
      </c>
      <c r="G191" s="131" t="s">
        <v>243</v>
      </c>
      <c r="H191" s="132">
        <v>26.79</v>
      </c>
      <c r="I191" s="133">
        <v>0</v>
      </c>
      <c r="J191" s="133">
        <f>ROUND(I191*H191,2)</f>
        <v>0</v>
      </c>
      <c r="K191" s="130"/>
      <c r="L191" s="28"/>
      <c r="M191" s="134" t="s">
        <v>1</v>
      </c>
      <c r="N191" s="135" t="s">
        <v>34</v>
      </c>
      <c r="O191" s="136">
        <v>0.006</v>
      </c>
      <c r="P191" s="136">
        <f>O191*H191</f>
        <v>0.16074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127</v>
      </c>
      <c r="AT191" s="138" t="s">
        <v>123</v>
      </c>
      <c r="AU191" s="138" t="s">
        <v>79</v>
      </c>
      <c r="AY191" s="16" t="s">
        <v>120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77</v>
      </c>
      <c r="BK191" s="139">
        <f>ROUND(I191*H191,2)</f>
        <v>0</v>
      </c>
      <c r="BL191" s="16" t="s">
        <v>127</v>
      </c>
      <c r="BM191" s="138" t="s">
        <v>248</v>
      </c>
    </row>
    <row r="192" spans="2:51" s="13" customFormat="1" ht="12">
      <c r="B192" s="146"/>
      <c r="D192" s="141" t="s">
        <v>129</v>
      </c>
      <c r="F192" s="148" t="s">
        <v>249</v>
      </c>
      <c r="H192" s="149">
        <v>26.79</v>
      </c>
      <c r="L192" s="146"/>
      <c r="M192" s="150"/>
      <c r="T192" s="151"/>
      <c r="AT192" s="147" t="s">
        <v>129</v>
      </c>
      <c r="AU192" s="147" t="s">
        <v>79</v>
      </c>
      <c r="AV192" s="13" t="s">
        <v>79</v>
      </c>
      <c r="AW192" s="13" t="s">
        <v>3</v>
      </c>
      <c r="AX192" s="13" t="s">
        <v>77</v>
      </c>
      <c r="AY192" s="147" t="s">
        <v>120</v>
      </c>
    </row>
    <row r="193" spans="2:65" s="1" customFormat="1" ht="33" customHeight="1">
      <c r="B193" s="127"/>
      <c r="C193" s="128" t="s">
        <v>250</v>
      </c>
      <c r="D193" s="128" t="s">
        <v>123</v>
      </c>
      <c r="E193" s="129" t="s">
        <v>251</v>
      </c>
      <c r="F193" s="130" t="s">
        <v>252</v>
      </c>
      <c r="G193" s="131" t="s">
        <v>243</v>
      </c>
      <c r="H193" s="132">
        <v>0.893</v>
      </c>
      <c r="I193" s="133">
        <v>0</v>
      </c>
      <c r="J193" s="133">
        <f>ROUND(I193*H193,2)</f>
        <v>0</v>
      </c>
      <c r="K193" s="130"/>
      <c r="L193" s="28"/>
      <c r="M193" s="134" t="s">
        <v>1</v>
      </c>
      <c r="N193" s="135" t="s">
        <v>34</v>
      </c>
      <c r="O193" s="136">
        <v>0.255</v>
      </c>
      <c r="P193" s="136">
        <f>O193*H193</f>
        <v>0.227715</v>
      </c>
      <c r="Q193" s="136">
        <v>0</v>
      </c>
      <c r="R193" s="136">
        <f>Q193*H193</f>
        <v>0</v>
      </c>
      <c r="S193" s="136">
        <v>0</v>
      </c>
      <c r="T193" s="137">
        <f>S193*H193</f>
        <v>0</v>
      </c>
      <c r="AR193" s="138" t="s">
        <v>127</v>
      </c>
      <c r="AT193" s="138" t="s">
        <v>123</v>
      </c>
      <c r="AU193" s="138" t="s">
        <v>79</v>
      </c>
      <c r="AY193" s="16" t="s">
        <v>120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6" t="s">
        <v>77</v>
      </c>
      <c r="BK193" s="139">
        <f>ROUND(I193*H193,2)</f>
        <v>0</v>
      </c>
      <c r="BL193" s="16" t="s">
        <v>127</v>
      </c>
      <c r="BM193" s="138" t="s">
        <v>253</v>
      </c>
    </row>
    <row r="194" spans="2:65" s="1" customFormat="1" ht="33" customHeight="1">
      <c r="B194" s="127"/>
      <c r="C194" s="128" t="s">
        <v>254</v>
      </c>
      <c r="D194" s="128" t="s">
        <v>123</v>
      </c>
      <c r="E194" s="129" t="s">
        <v>255</v>
      </c>
      <c r="F194" s="130" t="s">
        <v>256</v>
      </c>
      <c r="G194" s="131" t="s">
        <v>243</v>
      </c>
      <c r="H194" s="132">
        <v>0.893</v>
      </c>
      <c r="I194" s="133">
        <v>0</v>
      </c>
      <c r="J194" s="133">
        <f>ROUND(I194*H194,2)</f>
        <v>0</v>
      </c>
      <c r="K194" s="130"/>
      <c r="L194" s="28"/>
      <c r="M194" s="134" t="s">
        <v>1</v>
      </c>
      <c r="N194" s="135" t="s">
        <v>34</v>
      </c>
      <c r="O194" s="136">
        <v>0</v>
      </c>
      <c r="P194" s="136">
        <f>O194*H194</f>
        <v>0</v>
      </c>
      <c r="Q194" s="136">
        <v>0</v>
      </c>
      <c r="R194" s="136">
        <f>Q194*H194</f>
        <v>0</v>
      </c>
      <c r="S194" s="136">
        <v>0</v>
      </c>
      <c r="T194" s="137">
        <f>S194*H194</f>
        <v>0</v>
      </c>
      <c r="AR194" s="138" t="s">
        <v>127</v>
      </c>
      <c r="AT194" s="138" t="s">
        <v>123</v>
      </c>
      <c r="AU194" s="138" t="s">
        <v>79</v>
      </c>
      <c r="AY194" s="16" t="s">
        <v>120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6" t="s">
        <v>77</v>
      </c>
      <c r="BK194" s="139">
        <f>ROUND(I194*H194,2)</f>
        <v>0</v>
      </c>
      <c r="BL194" s="16" t="s">
        <v>127</v>
      </c>
      <c r="BM194" s="138" t="s">
        <v>257</v>
      </c>
    </row>
    <row r="195" spans="2:63" s="11" customFormat="1" ht="22.7" customHeight="1">
      <c r="B195" s="116"/>
      <c r="D195" s="117" t="s">
        <v>68</v>
      </c>
      <c r="E195" s="125" t="s">
        <v>258</v>
      </c>
      <c r="F195" s="125" t="s">
        <v>259</v>
      </c>
      <c r="J195" s="126">
        <f>BK195</f>
        <v>0</v>
      </c>
      <c r="L195" s="116"/>
      <c r="M195" s="120"/>
      <c r="P195" s="121">
        <f>P196</f>
        <v>42.0673</v>
      </c>
      <c r="R195" s="121">
        <f>R196</f>
        <v>0</v>
      </c>
      <c r="T195" s="122">
        <f>T196</f>
        <v>0</v>
      </c>
      <c r="AR195" s="117" t="s">
        <v>77</v>
      </c>
      <c r="AT195" s="123" t="s">
        <v>68</v>
      </c>
      <c r="AU195" s="123" t="s">
        <v>77</v>
      </c>
      <c r="AY195" s="117" t="s">
        <v>120</v>
      </c>
      <c r="BK195" s="124">
        <f>BK196</f>
        <v>0</v>
      </c>
    </row>
    <row r="196" spans="2:65" s="1" customFormat="1" ht="21.75" customHeight="1">
      <c r="B196" s="127"/>
      <c r="C196" s="128" t="s">
        <v>260</v>
      </c>
      <c r="D196" s="128" t="s">
        <v>123</v>
      </c>
      <c r="E196" s="129" t="s">
        <v>261</v>
      </c>
      <c r="F196" s="130" t="s">
        <v>262</v>
      </c>
      <c r="G196" s="131" t="s">
        <v>243</v>
      </c>
      <c r="H196" s="132">
        <v>9.185</v>
      </c>
      <c r="I196" s="133">
        <v>0</v>
      </c>
      <c r="J196" s="133">
        <f>ROUND(I196*H196,2)</f>
        <v>0</v>
      </c>
      <c r="K196" s="130"/>
      <c r="L196" s="28"/>
      <c r="M196" s="134" t="s">
        <v>1</v>
      </c>
      <c r="N196" s="135" t="s">
        <v>34</v>
      </c>
      <c r="O196" s="136">
        <v>4.58</v>
      </c>
      <c r="P196" s="136">
        <f>O196*H196</f>
        <v>42.0673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127</v>
      </c>
      <c r="AT196" s="138" t="s">
        <v>123</v>
      </c>
      <c r="AU196" s="138" t="s">
        <v>79</v>
      </c>
      <c r="AY196" s="16" t="s">
        <v>120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6" t="s">
        <v>77</v>
      </c>
      <c r="BK196" s="139">
        <f>ROUND(I196*H196,2)</f>
        <v>0</v>
      </c>
      <c r="BL196" s="16" t="s">
        <v>127</v>
      </c>
      <c r="BM196" s="138" t="s">
        <v>263</v>
      </c>
    </row>
    <row r="197" spans="2:63" s="11" customFormat="1" ht="22.7" customHeight="1">
      <c r="B197" s="116"/>
      <c r="D197" s="117" t="s">
        <v>68</v>
      </c>
      <c r="E197" s="125" t="s">
        <v>264</v>
      </c>
      <c r="F197" s="125" t="s">
        <v>265</v>
      </c>
      <c r="J197" s="126">
        <f>BK197</f>
        <v>0</v>
      </c>
      <c r="L197" s="116"/>
      <c r="M197" s="120"/>
      <c r="P197" s="121">
        <f>SUM(P198:P210)</f>
        <v>0</v>
      </c>
      <c r="R197" s="121">
        <f>SUM(R198:R210)</f>
        <v>0</v>
      </c>
      <c r="T197" s="122">
        <f>SUM(T198:T210)</f>
        <v>0</v>
      </c>
      <c r="AR197" s="117" t="s">
        <v>77</v>
      </c>
      <c r="AT197" s="123" t="s">
        <v>68</v>
      </c>
      <c r="AU197" s="123" t="s">
        <v>77</v>
      </c>
      <c r="AY197" s="117" t="s">
        <v>120</v>
      </c>
      <c r="BK197" s="124">
        <f>SUM(BK198:BK210)</f>
        <v>0</v>
      </c>
    </row>
    <row r="198" spans="2:65" s="1" customFormat="1" ht="24.2" customHeight="1">
      <c r="B198" s="127"/>
      <c r="C198" s="128" t="s">
        <v>266</v>
      </c>
      <c r="D198" s="128" t="s">
        <v>123</v>
      </c>
      <c r="E198" s="129" t="s">
        <v>267</v>
      </c>
      <c r="F198" s="130" t="s">
        <v>268</v>
      </c>
      <c r="G198" s="131" t="s">
        <v>269</v>
      </c>
      <c r="H198" s="132">
        <v>1</v>
      </c>
      <c r="I198" s="133">
        <v>0</v>
      </c>
      <c r="J198" s="133">
        <f>ROUND(I198*H198,2)</f>
        <v>0</v>
      </c>
      <c r="K198" s="130" t="s">
        <v>1</v>
      </c>
      <c r="L198" s="28"/>
      <c r="M198" s="134" t="s">
        <v>1</v>
      </c>
      <c r="N198" s="135" t="s">
        <v>34</v>
      </c>
      <c r="O198" s="136">
        <v>0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127</v>
      </c>
      <c r="AT198" s="138" t="s">
        <v>123</v>
      </c>
      <c r="AU198" s="138" t="s">
        <v>79</v>
      </c>
      <c r="AY198" s="16" t="s">
        <v>120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77</v>
      </c>
      <c r="BK198" s="139">
        <f>ROUND(I198*H198,2)</f>
        <v>0</v>
      </c>
      <c r="BL198" s="16" t="s">
        <v>127</v>
      </c>
      <c r="BM198" s="138" t="s">
        <v>270</v>
      </c>
    </row>
    <row r="199" spans="2:65" s="1" customFormat="1" ht="16.5" customHeight="1">
      <c r="B199" s="127"/>
      <c r="C199" s="128" t="s">
        <v>218</v>
      </c>
      <c r="D199" s="128" t="s">
        <v>123</v>
      </c>
      <c r="E199" s="129" t="s">
        <v>271</v>
      </c>
      <c r="F199" s="130" t="s">
        <v>272</v>
      </c>
      <c r="G199" s="131" t="s">
        <v>269</v>
      </c>
      <c r="H199" s="132">
        <v>1</v>
      </c>
      <c r="I199" s="133">
        <v>0</v>
      </c>
      <c r="J199" s="133">
        <f>ROUND(I199*H199,2)</f>
        <v>0</v>
      </c>
      <c r="K199" s="130" t="s">
        <v>1</v>
      </c>
      <c r="L199" s="28"/>
      <c r="M199" s="134" t="s">
        <v>1</v>
      </c>
      <c r="N199" s="135" t="s">
        <v>34</v>
      </c>
      <c r="O199" s="136">
        <v>0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127</v>
      </c>
      <c r="AT199" s="138" t="s">
        <v>123</v>
      </c>
      <c r="AU199" s="138" t="s">
        <v>79</v>
      </c>
      <c r="AY199" s="16" t="s">
        <v>120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77</v>
      </c>
      <c r="BK199" s="139">
        <f>ROUND(I199*H199,2)</f>
        <v>0</v>
      </c>
      <c r="BL199" s="16" t="s">
        <v>127</v>
      </c>
      <c r="BM199" s="138" t="s">
        <v>273</v>
      </c>
    </row>
    <row r="200" spans="2:65" s="1" customFormat="1" ht="16.5" customHeight="1">
      <c r="B200" s="127"/>
      <c r="C200" s="128" t="s">
        <v>274</v>
      </c>
      <c r="D200" s="128" t="s">
        <v>123</v>
      </c>
      <c r="E200" s="129" t="s">
        <v>275</v>
      </c>
      <c r="F200" s="130" t="s">
        <v>276</v>
      </c>
      <c r="G200" s="131" t="s">
        <v>277</v>
      </c>
      <c r="H200" s="132">
        <v>1</v>
      </c>
      <c r="I200" s="133">
        <v>0</v>
      </c>
      <c r="J200" s="133">
        <f>ROUND(I200*H200,2)</f>
        <v>0</v>
      </c>
      <c r="K200" s="130" t="s">
        <v>1</v>
      </c>
      <c r="L200" s="28"/>
      <c r="M200" s="134" t="s">
        <v>1</v>
      </c>
      <c r="N200" s="135" t="s">
        <v>34</v>
      </c>
      <c r="O200" s="136">
        <v>0</v>
      </c>
      <c r="P200" s="136">
        <f>O200*H200</f>
        <v>0</v>
      </c>
      <c r="Q200" s="136">
        <v>0</v>
      </c>
      <c r="R200" s="136">
        <f>Q200*H200</f>
        <v>0</v>
      </c>
      <c r="S200" s="136">
        <v>0</v>
      </c>
      <c r="T200" s="137">
        <f>S200*H200</f>
        <v>0</v>
      </c>
      <c r="AR200" s="138" t="s">
        <v>127</v>
      </c>
      <c r="AT200" s="138" t="s">
        <v>123</v>
      </c>
      <c r="AU200" s="138" t="s">
        <v>79</v>
      </c>
      <c r="AY200" s="16" t="s">
        <v>120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77</v>
      </c>
      <c r="BK200" s="139">
        <f>ROUND(I200*H200,2)</f>
        <v>0</v>
      </c>
      <c r="BL200" s="16" t="s">
        <v>127</v>
      </c>
      <c r="BM200" s="138" t="s">
        <v>278</v>
      </c>
    </row>
    <row r="201" spans="2:47" s="1" customFormat="1" ht="107.25">
      <c r="B201" s="28"/>
      <c r="D201" s="141" t="s">
        <v>279</v>
      </c>
      <c r="F201" s="158" t="s">
        <v>280</v>
      </c>
      <c r="L201" s="28"/>
      <c r="M201" s="159"/>
      <c r="T201" s="52"/>
      <c r="AT201" s="16" t="s">
        <v>279</v>
      </c>
      <c r="AU201" s="16" t="s">
        <v>79</v>
      </c>
    </row>
    <row r="202" spans="2:65" s="1" customFormat="1" ht="16.5" customHeight="1">
      <c r="B202" s="127"/>
      <c r="C202" s="128" t="s">
        <v>281</v>
      </c>
      <c r="D202" s="128" t="s">
        <v>123</v>
      </c>
      <c r="E202" s="129" t="s">
        <v>282</v>
      </c>
      <c r="F202" s="130" t="s">
        <v>283</v>
      </c>
      <c r="G202" s="131" t="s">
        <v>277</v>
      </c>
      <c r="H202" s="132">
        <v>2</v>
      </c>
      <c r="I202" s="133">
        <v>0</v>
      </c>
      <c r="J202" s="133">
        <f>ROUND(I202*H202,2)</f>
        <v>0</v>
      </c>
      <c r="K202" s="130" t="s">
        <v>1</v>
      </c>
      <c r="L202" s="28"/>
      <c r="M202" s="134" t="s">
        <v>1</v>
      </c>
      <c r="N202" s="135" t="s">
        <v>34</v>
      </c>
      <c r="O202" s="136">
        <v>0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127</v>
      </c>
      <c r="AT202" s="138" t="s">
        <v>123</v>
      </c>
      <c r="AU202" s="138" t="s">
        <v>79</v>
      </c>
      <c r="AY202" s="16" t="s">
        <v>120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6" t="s">
        <v>77</v>
      </c>
      <c r="BK202" s="139">
        <f>ROUND(I202*H202,2)</f>
        <v>0</v>
      </c>
      <c r="BL202" s="16" t="s">
        <v>127</v>
      </c>
      <c r="BM202" s="138" t="s">
        <v>284</v>
      </c>
    </row>
    <row r="203" spans="2:47" s="1" customFormat="1" ht="68.25">
      <c r="B203" s="28"/>
      <c r="D203" s="141" t="s">
        <v>279</v>
      </c>
      <c r="F203" s="158" t="s">
        <v>285</v>
      </c>
      <c r="L203" s="28"/>
      <c r="M203" s="159"/>
      <c r="T203" s="52"/>
      <c r="AT203" s="16" t="s">
        <v>279</v>
      </c>
      <c r="AU203" s="16" t="s">
        <v>79</v>
      </c>
    </row>
    <row r="204" spans="2:65" s="1" customFormat="1" ht="16.5" customHeight="1">
      <c r="B204" s="127"/>
      <c r="C204" s="128" t="s">
        <v>286</v>
      </c>
      <c r="D204" s="128" t="s">
        <v>123</v>
      </c>
      <c r="E204" s="129" t="s">
        <v>287</v>
      </c>
      <c r="F204" s="130" t="s">
        <v>288</v>
      </c>
      <c r="G204" s="131" t="s">
        <v>277</v>
      </c>
      <c r="H204" s="132">
        <v>3</v>
      </c>
      <c r="I204" s="133">
        <v>0</v>
      </c>
      <c r="J204" s="133">
        <f>ROUND(I204*H204,2)</f>
        <v>0</v>
      </c>
      <c r="K204" s="130" t="s">
        <v>1</v>
      </c>
      <c r="L204" s="28"/>
      <c r="M204" s="134" t="s">
        <v>1</v>
      </c>
      <c r="N204" s="135" t="s">
        <v>34</v>
      </c>
      <c r="O204" s="136">
        <v>0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127</v>
      </c>
      <c r="AT204" s="138" t="s">
        <v>123</v>
      </c>
      <c r="AU204" s="138" t="s">
        <v>79</v>
      </c>
      <c r="AY204" s="16" t="s">
        <v>120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77</v>
      </c>
      <c r="BK204" s="139">
        <f>ROUND(I204*H204,2)</f>
        <v>0</v>
      </c>
      <c r="BL204" s="16" t="s">
        <v>127</v>
      </c>
      <c r="BM204" s="138" t="s">
        <v>289</v>
      </c>
    </row>
    <row r="205" spans="2:47" s="1" customFormat="1" ht="39">
      <c r="B205" s="28"/>
      <c r="D205" s="141" t="s">
        <v>279</v>
      </c>
      <c r="F205" s="158" t="s">
        <v>290</v>
      </c>
      <c r="L205" s="28"/>
      <c r="M205" s="159"/>
      <c r="T205" s="52"/>
      <c r="AT205" s="16" t="s">
        <v>279</v>
      </c>
      <c r="AU205" s="16" t="s">
        <v>79</v>
      </c>
    </row>
    <row r="206" spans="2:65" s="1" customFormat="1" ht="16.5" customHeight="1">
      <c r="B206" s="127"/>
      <c r="C206" s="128" t="s">
        <v>291</v>
      </c>
      <c r="D206" s="128" t="s">
        <v>123</v>
      </c>
      <c r="E206" s="129" t="s">
        <v>292</v>
      </c>
      <c r="F206" s="130" t="s">
        <v>293</v>
      </c>
      <c r="G206" s="131" t="s">
        <v>277</v>
      </c>
      <c r="H206" s="132">
        <v>1</v>
      </c>
      <c r="I206" s="133">
        <v>0</v>
      </c>
      <c r="J206" s="133">
        <f>ROUND(I206*H206,2)</f>
        <v>0</v>
      </c>
      <c r="K206" s="130" t="s">
        <v>1</v>
      </c>
      <c r="L206" s="28"/>
      <c r="M206" s="134" t="s">
        <v>1</v>
      </c>
      <c r="N206" s="135" t="s">
        <v>34</v>
      </c>
      <c r="O206" s="136">
        <v>0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127</v>
      </c>
      <c r="AT206" s="138" t="s">
        <v>123</v>
      </c>
      <c r="AU206" s="138" t="s">
        <v>79</v>
      </c>
      <c r="AY206" s="16" t="s">
        <v>120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77</v>
      </c>
      <c r="BK206" s="139">
        <f>ROUND(I206*H206,2)</f>
        <v>0</v>
      </c>
      <c r="BL206" s="16" t="s">
        <v>127</v>
      </c>
      <c r="BM206" s="138" t="s">
        <v>294</v>
      </c>
    </row>
    <row r="207" spans="2:65" s="1" customFormat="1" ht="16.5" customHeight="1">
      <c r="B207" s="127"/>
      <c r="C207" s="128" t="s">
        <v>295</v>
      </c>
      <c r="D207" s="128" t="s">
        <v>123</v>
      </c>
      <c r="E207" s="129" t="s">
        <v>296</v>
      </c>
      <c r="F207" s="130" t="s">
        <v>297</v>
      </c>
      <c r="G207" s="131" t="s">
        <v>269</v>
      </c>
      <c r="H207" s="132">
        <v>6</v>
      </c>
      <c r="I207" s="133">
        <v>0</v>
      </c>
      <c r="J207" s="133">
        <f>ROUND(I207*H207,2)</f>
        <v>0</v>
      </c>
      <c r="K207" s="130" t="s">
        <v>1</v>
      </c>
      <c r="L207" s="28"/>
      <c r="M207" s="134" t="s">
        <v>1</v>
      </c>
      <c r="N207" s="135" t="s">
        <v>34</v>
      </c>
      <c r="O207" s="136">
        <v>0</v>
      </c>
      <c r="P207" s="136">
        <f>O207*H207</f>
        <v>0</v>
      </c>
      <c r="Q207" s="136">
        <v>0</v>
      </c>
      <c r="R207" s="136">
        <f>Q207*H207</f>
        <v>0</v>
      </c>
      <c r="S207" s="136">
        <v>0</v>
      </c>
      <c r="T207" s="137">
        <f>S207*H207</f>
        <v>0</v>
      </c>
      <c r="AR207" s="138" t="s">
        <v>127</v>
      </c>
      <c r="AT207" s="138" t="s">
        <v>123</v>
      </c>
      <c r="AU207" s="138" t="s">
        <v>79</v>
      </c>
      <c r="AY207" s="16" t="s">
        <v>120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6" t="s">
        <v>77</v>
      </c>
      <c r="BK207" s="139">
        <f>ROUND(I207*H207,2)</f>
        <v>0</v>
      </c>
      <c r="BL207" s="16" t="s">
        <v>127</v>
      </c>
      <c r="BM207" s="138" t="s">
        <v>298</v>
      </c>
    </row>
    <row r="208" spans="2:65" s="1" customFormat="1" ht="16.5" customHeight="1">
      <c r="B208" s="127"/>
      <c r="C208" s="128" t="s">
        <v>299</v>
      </c>
      <c r="D208" s="128" t="s">
        <v>123</v>
      </c>
      <c r="E208" s="129" t="s">
        <v>300</v>
      </c>
      <c r="F208" s="130" t="s">
        <v>301</v>
      </c>
      <c r="G208" s="131" t="s">
        <v>269</v>
      </c>
      <c r="H208" s="132">
        <v>3</v>
      </c>
      <c r="I208" s="133">
        <v>0</v>
      </c>
      <c r="J208" s="133">
        <f>ROUND(I208*H208,2)</f>
        <v>0</v>
      </c>
      <c r="K208" s="130" t="s">
        <v>1</v>
      </c>
      <c r="L208" s="28"/>
      <c r="M208" s="134" t="s">
        <v>1</v>
      </c>
      <c r="N208" s="135" t="s">
        <v>34</v>
      </c>
      <c r="O208" s="136">
        <v>0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127</v>
      </c>
      <c r="AT208" s="138" t="s">
        <v>123</v>
      </c>
      <c r="AU208" s="138" t="s">
        <v>79</v>
      </c>
      <c r="AY208" s="16" t="s">
        <v>120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77</v>
      </c>
      <c r="BK208" s="139">
        <f>ROUND(I208*H208,2)</f>
        <v>0</v>
      </c>
      <c r="BL208" s="16" t="s">
        <v>127</v>
      </c>
      <c r="BM208" s="138" t="s">
        <v>302</v>
      </c>
    </row>
    <row r="209" spans="2:65" s="1" customFormat="1" ht="21.75" customHeight="1">
      <c r="B209" s="127"/>
      <c r="C209" s="128" t="s">
        <v>303</v>
      </c>
      <c r="D209" s="128" t="s">
        <v>123</v>
      </c>
      <c r="E209" s="129" t="s">
        <v>304</v>
      </c>
      <c r="F209" s="130" t="s">
        <v>305</v>
      </c>
      <c r="G209" s="131" t="s">
        <v>277</v>
      </c>
      <c r="H209" s="132">
        <v>1</v>
      </c>
      <c r="I209" s="133">
        <v>0</v>
      </c>
      <c r="J209" s="133">
        <f>ROUND(I209*H209,2)</f>
        <v>0</v>
      </c>
      <c r="K209" s="130" t="s">
        <v>1</v>
      </c>
      <c r="L209" s="28"/>
      <c r="M209" s="134" t="s">
        <v>1</v>
      </c>
      <c r="N209" s="135" t="s">
        <v>34</v>
      </c>
      <c r="O209" s="136">
        <v>0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127</v>
      </c>
      <c r="AT209" s="138" t="s">
        <v>123</v>
      </c>
      <c r="AU209" s="138" t="s">
        <v>79</v>
      </c>
      <c r="AY209" s="16" t="s">
        <v>120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6" t="s">
        <v>77</v>
      </c>
      <c r="BK209" s="139">
        <f>ROUND(I209*H209,2)</f>
        <v>0</v>
      </c>
      <c r="BL209" s="16" t="s">
        <v>127</v>
      </c>
      <c r="BM209" s="138" t="s">
        <v>306</v>
      </c>
    </row>
    <row r="210" spans="2:65" s="1" customFormat="1" ht="16.5" customHeight="1">
      <c r="B210" s="127"/>
      <c r="C210" s="128" t="s">
        <v>307</v>
      </c>
      <c r="D210" s="128" t="s">
        <v>123</v>
      </c>
      <c r="E210" s="129" t="s">
        <v>308</v>
      </c>
      <c r="F210" s="130" t="s">
        <v>309</v>
      </c>
      <c r="G210" s="131" t="s">
        <v>277</v>
      </c>
      <c r="H210" s="132">
        <v>1</v>
      </c>
      <c r="I210" s="133">
        <v>0</v>
      </c>
      <c r="J210" s="133">
        <f>ROUND(I210*H210,2)</f>
        <v>0</v>
      </c>
      <c r="K210" s="130" t="s">
        <v>1</v>
      </c>
      <c r="L210" s="28"/>
      <c r="M210" s="134" t="s">
        <v>1</v>
      </c>
      <c r="N210" s="135" t="s">
        <v>34</v>
      </c>
      <c r="O210" s="136">
        <v>0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127</v>
      </c>
      <c r="AT210" s="138" t="s">
        <v>123</v>
      </c>
      <c r="AU210" s="138" t="s">
        <v>79</v>
      </c>
      <c r="AY210" s="16" t="s">
        <v>120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77</v>
      </c>
      <c r="BK210" s="139">
        <f>ROUND(I210*H210,2)</f>
        <v>0</v>
      </c>
      <c r="BL210" s="16" t="s">
        <v>127</v>
      </c>
      <c r="BM210" s="138" t="s">
        <v>310</v>
      </c>
    </row>
    <row r="211" spans="2:63" s="11" customFormat="1" ht="26.1" customHeight="1">
      <c r="B211" s="116"/>
      <c r="D211" s="117" t="s">
        <v>68</v>
      </c>
      <c r="E211" s="118" t="s">
        <v>311</v>
      </c>
      <c r="F211" s="118" t="s">
        <v>312</v>
      </c>
      <c r="J211" s="119">
        <f>BK211</f>
        <v>0</v>
      </c>
      <c r="L211" s="116"/>
      <c r="M211" s="120"/>
      <c r="P211" s="121">
        <f>P212+P223</f>
        <v>68.22554</v>
      </c>
      <c r="R211" s="121">
        <f>R212+R223</f>
        <v>0.254111</v>
      </c>
      <c r="T211" s="122">
        <f>T212+T223</f>
        <v>0.08573</v>
      </c>
      <c r="AR211" s="117" t="s">
        <v>79</v>
      </c>
      <c r="AT211" s="123" t="s">
        <v>68</v>
      </c>
      <c r="AU211" s="123" t="s">
        <v>69</v>
      </c>
      <c r="AY211" s="117" t="s">
        <v>120</v>
      </c>
      <c r="BK211" s="124">
        <f>BK212+BK223</f>
        <v>0</v>
      </c>
    </row>
    <row r="212" spans="2:63" s="11" customFormat="1" ht="22.7" customHeight="1">
      <c r="B212" s="116"/>
      <c r="D212" s="117" t="s">
        <v>68</v>
      </c>
      <c r="E212" s="125" t="s">
        <v>313</v>
      </c>
      <c r="F212" s="125" t="s">
        <v>314</v>
      </c>
      <c r="J212" s="126">
        <f>BK212</f>
        <v>0</v>
      </c>
      <c r="L212" s="116"/>
      <c r="M212" s="120"/>
      <c r="P212" s="121">
        <f>SUM(P213:P222)</f>
        <v>16.54534</v>
      </c>
      <c r="R212" s="121">
        <f>SUM(R213:R222)</f>
        <v>0.08745</v>
      </c>
      <c r="T212" s="122">
        <f>SUM(T213:T222)</f>
        <v>0.08573</v>
      </c>
      <c r="AR212" s="117" t="s">
        <v>79</v>
      </c>
      <c r="AT212" s="123" t="s">
        <v>68</v>
      </c>
      <c r="AU212" s="123" t="s">
        <v>77</v>
      </c>
      <c r="AY212" s="117" t="s">
        <v>120</v>
      </c>
      <c r="BK212" s="124">
        <f>SUM(BK213:BK222)</f>
        <v>0</v>
      </c>
    </row>
    <row r="213" spans="2:65" s="1" customFormat="1" ht="16.5" customHeight="1">
      <c r="B213" s="127"/>
      <c r="C213" s="128" t="s">
        <v>315</v>
      </c>
      <c r="D213" s="128" t="s">
        <v>123</v>
      </c>
      <c r="E213" s="129" t="s">
        <v>316</v>
      </c>
      <c r="F213" s="130" t="s">
        <v>317</v>
      </c>
      <c r="G213" s="131" t="s">
        <v>176</v>
      </c>
      <c r="H213" s="132">
        <v>7</v>
      </c>
      <c r="I213" s="133">
        <v>0</v>
      </c>
      <c r="J213" s="133">
        <f aca="true" t="shared" si="0" ref="J213:J222">ROUND(I213*H213,2)</f>
        <v>0</v>
      </c>
      <c r="K213" s="130"/>
      <c r="L213" s="28"/>
      <c r="M213" s="134" t="s">
        <v>1</v>
      </c>
      <c r="N213" s="135" t="s">
        <v>34</v>
      </c>
      <c r="O213" s="136">
        <v>0.195</v>
      </c>
      <c r="P213" s="136">
        <f aca="true" t="shared" si="1" ref="P213:P222">O213*H213</f>
        <v>1.365</v>
      </c>
      <c r="Q213" s="136">
        <v>0</v>
      </c>
      <c r="R213" s="136">
        <f aca="true" t="shared" si="2" ref="R213:R222">Q213*H213</f>
        <v>0</v>
      </c>
      <c r="S213" s="136">
        <v>0.00167</v>
      </c>
      <c r="T213" s="137">
        <f aca="true" t="shared" si="3" ref="T213:T222">S213*H213</f>
        <v>0.01169</v>
      </c>
      <c r="AR213" s="138" t="s">
        <v>194</v>
      </c>
      <c r="AT213" s="138" t="s">
        <v>123</v>
      </c>
      <c r="AU213" s="138" t="s">
        <v>79</v>
      </c>
      <c r="AY213" s="16" t="s">
        <v>120</v>
      </c>
      <c r="BE213" s="139">
        <f aca="true" t="shared" si="4" ref="BE213:BE222">IF(N213="základní",J213,0)</f>
        <v>0</v>
      </c>
      <c r="BF213" s="139">
        <f aca="true" t="shared" si="5" ref="BF213:BF222">IF(N213="snížená",J213,0)</f>
        <v>0</v>
      </c>
      <c r="BG213" s="139">
        <f aca="true" t="shared" si="6" ref="BG213:BG222">IF(N213="zákl. přenesená",J213,0)</f>
        <v>0</v>
      </c>
      <c r="BH213" s="139">
        <f aca="true" t="shared" si="7" ref="BH213:BH222">IF(N213="sníž. přenesená",J213,0)</f>
        <v>0</v>
      </c>
      <c r="BI213" s="139">
        <f aca="true" t="shared" si="8" ref="BI213:BI222">IF(N213="nulová",J213,0)</f>
        <v>0</v>
      </c>
      <c r="BJ213" s="16" t="s">
        <v>77</v>
      </c>
      <c r="BK213" s="139">
        <f aca="true" t="shared" si="9" ref="BK213:BK222">ROUND(I213*H213,2)</f>
        <v>0</v>
      </c>
      <c r="BL213" s="16" t="s">
        <v>194</v>
      </c>
      <c r="BM213" s="138" t="s">
        <v>318</v>
      </c>
    </row>
    <row r="214" spans="2:65" s="1" customFormat="1" ht="21.75" customHeight="1">
      <c r="B214" s="127"/>
      <c r="C214" s="128" t="s">
        <v>319</v>
      </c>
      <c r="D214" s="128" t="s">
        <v>123</v>
      </c>
      <c r="E214" s="129" t="s">
        <v>320</v>
      </c>
      <c r="F214" s="130" t="s">
        <v>321</v>
      </c>
      <c r="G214" s="131" t="s">
        <v>176</v>
      </c>
      <c r="H214" s="132">
        <v>12</v>
      </c>
      <c r="I214" s="133">
        <v>0</v>
      </c>
      <c r="J214" s="133">
        <f t="shared" si="0"/>
        <v>0</v>
      </c>
      <c r="K214" s="130"/>
      <c r="L214" s="28"/>
      <c r="M214" s="134" t="s">
        <v>1</v>
      </c>
      <c r="N214" s="135" t="s">
        <v>34</v>
      </c>
      <c r="O214" s="136">
        <v>0.256</v>
      </c>
      <c r="P214" s="136">
        <f t="shared" si="1"/>
        <v>3.072</v>
      </c>
      <c r="Q214" s="136">
        <v>0</v>
      </c>
      <c r="R214" s="136">
        <f t="shared" si="2"/>
        <v>0</v>
      </c>
      <c r="S214" s="136">
        <v>0.00223</v>
      </c>
      <c r="T214" s="137">
        <f t="shared" si="3"/>
        <v>0.026760000000000003</v>
      </c>
      <c r="AR214" s="138" t="s">
        <v>194</v>
      </c>
      <c r="AT214" s="138" t="s">
        <v>123</v>
      </c>
      <c r="AU214" s="138" t="s">
        <v>79</v>
      </c>
      <c r="AY214" s="16" t="s">
        <v>120</v>
      </c>
      <c r="BE214" s="139">
        <f t="shared" si="4"/>
        <v>0</v>
      </c>
      <c r="BF214" s="139">
        <f t="shared" si="5"/>
        <v>0</v>
      </c>
      <c r="BG214" s="139">
        <f t="shared" si="6"/>
        <v>0</v>
      </c>
      <c r="BH214" s="139">
        <f t="shared" si="7"/>
        <v>0</v>
      </c>
      <c r="BI214" s="139">
        <f t="shared" si="8"/>
        <v>0</v>
      </c>
      <c r="BJ214" s="16" t="s">
        <v>77</v>
      </c>
      <c r="BK214" s="139">
        <f t="shared" si="9"/>
        <v>0</v>
      </c>
      <c r="BL214" s="16" t="s">
        <v>194</v>
      </c>
      <c r="BM214" s="138" t="s">
        <v>322</v>
      </c>
    </row>
    <row r="215" spans="2:65" s="1" customFormat="1" ht="16.5" customHeight="1">
      <c r="B215" s="127"/>
      <c r="C215" s="128" t="s">
        <v>323</v>
      </c>
      <c r="D215" s="128" t="s">
        <v>123</v>
      </c>
      <c r="E215" s="129" t="s">
        <v>324</v>
      </c>
      <c r="F215" s="130" t="s">
        <v>325</v>
      </c>
      <c r="G215" s="131" t="s">
        <v>176</v>
      </c>
      <c r="H215" s="132">
        <v>12</v>
      </c>
      <c r="I215" s="133">
        <v>0</v>
      </c>
      <c r="J215" s="133">
        <f t="shared" si="0"/>
        <v>0</v>
      </c>
      <c r="K215" s="130"/>
      <c r="L215" s="28"/>
      <c r="M215" s="134" t="s">
        <v>1</v>
      </c>
      <c r="N215" s="135" t="s">
        <v>34</v>
      </c>
      <c r="O215" s="136">
        <v>0.147</v>
      </c>
      <c r="P215" s="136">
        <f t="shared" si="1"/>
        <v>1.7639999999999998</v>
      </c>
      <c r="Q215" s="136">
        <v>0</v>
      </c>
      <c r="R215" s="136">
        <f t="shared" si="2"/>
        <v>0</v>
      </c>
      <c r="S215" s="136">
        <v>0.00394</v>
      </c>
      <c r="T215" s="137">
        <f t="shared" si="3"/>
        <v>0.04728</v>
      </c>
      <c r="AR215" s="138" t="s">
        <v>194</v>
      </c>
      <c r="AT215" s="138" t="s">
        <v>123</v>
      </c>
      <c r="AU215" s="138" t="s">
        <v>79</v>
      </c>
      <c r="AY215" s="16" t="s">
        <v>120</v>
      </c>
      <c r="BE215" s="139">
        <f t="shared" si="4"/>
        <v>0</v>
      </c>
      <c r="BF215" s="139">
        <f t="shared" si="5"/>
        <v>0</v>
      </c>
      <c r="BG215" s="139">
        <f t="shared" si="6"/>
        <v>0</v>
      </c>
      <c r="BH215" s="139">
        <f t="shared" si="7"/>
        <v>0</v>
      </c>
      <c r="BI215" s="139">
        <f t="shared" si="8"/>
        <v>0</v>
      </c>
      <c r="BJ215" s="16" t="s">
        <v>77</v>
      </c>
      <c r="BK215" s="139">
        <f t="shared" si="9"/>
        <v>0</v>
      </c>
      <c r="BL215" s="16" t="s">
        <v>194</v>
      </c>
      <c r="BM215" s="138" t="s">
        <v>326</v>
      </c>
    </row>
    <row r="216" spans="2:65" s="1" customFormat="1" ht="24.2" customHeight="1">
      <c r="B216" s="127"/>
      <c r="C216" s="128" t="s">
        <v>327</v>
      </c>
      <c r="D216" s="128" t="s">
        <v>123</v>
      </c>
      <c r="E216" s="129" t="s">
        <v>328</v>
      </c>
      <c r="F216" s="130" t="s">
        <v>329</v>
      </c>
      <c r="G216" s="131" t="s">
        <v>176</v>
      </c>
      <c r="H216" s="132">
        <v>7</v>
      </c>
      <c r="I216" s="133">
        <v>0</v>
      </c>
      <c r="J216" s="133">
        <f t="shared" si="0"/>
        <v>0</v>
      </c>
      <c r="K216" s="130"/>
      <c r="L216" s="28"/>
      <c r="M216" s="134" t="s">
        <v>1</v>
      </c>
      <c r="N216" s="135" t="s">
        <v>34</v>
      </c>
      <c r="O216" s="136">
        <v>0.363</v>
      </c>
      <c r="P216" s="136">
        <f t="shared" si="1"/>
        <v>2.541</v>
      </c>
      <c r="Q216" s="136">
        <v>0.00315</v>
      </c>
      <c r="R216" s="136">
        <f t="shared" si="2"/>
        <v>0.02205</v>
      </c>
      <c r="S216" s="136">
        <v>0</v>
      </c>
      <c r="T216" s="137">
        <f t="shared" si="3"/>
        <v>0</v>
      </c>
      <c r="AR216" s="138" t="s">
        <v>194</v>
      </c>
      <c r="AT216" s="138" t="s">
        <v>123</v>
      </c>
      <c r="AU216" s="138" t="s">
        <v>79</v>
      </c>
      <c r="AY216" s="16" t="s">
        <v>120</v>
      </c>
      <c r="BE216" s="139">
        <f t="shared" si="4"/>
        <v>0</v>
      </c>
      <c r="BF216" s="139">
        <f t="shared" si="5"/>
        <v>0</v>
      </c>
      <c r="BG216" s="139">
        <f t="shared" si="6"/>
        <v>0</v>
      </c>
      <c r="BH216" s="139">
        <f t="shared" si="7"/>
        <v>0</v>
      </c>
      <c r="BI216" s="139">
        <f t="shared" si="8"/>
        <v>0</v>
      </c>
      <c r="BJ216" s="16" t="s">
        <v>77</v>
      </c>
      <c r="BK216" s="139">
        <f t="shared" si="9"/>
        <v>0</v>
      </c>
      <c r="BL216" s="16" t="s">
        <v>194</v>
      </c>
      <c r="BM216" s="138" t="s">
        <v>330</v>
      </c>
    </row>
    <row r="217" spans="2:65" s="1" customFormat="1" ht="24.2" customHeight="1">
      <c r="B217" s="127"/>
      <c r="C217" s="128" t="s">
        <v>331</v>
      </c>
      <c r="D217" s="128" t="s">
        <v>123</v>
      </c>
      <c r="E217" s="129" t="s">
        <v>332</v>
      </c>
      <c r="F217" s="130" t="s">
        <v>333</v>
      </c>
      <c r="G217" s="131" t="s">
        <v>176</v>
      </c>
      <c r="H217" s="132">
        <v>12</v>
      </c>
      <c r="I217" s="133">
        <v>0</v>
      </c>
      <c r="J217" s="133">
        <f t="shared" si="0"/>
        <v>0</v>
      </c>
      <c r="K217" s="130"/>
      <c r="L217" s="28"/>
      <c r="M217" s="134" t="s">
        <v>1</v>
      </c>
      <c r="N217" s="135" t="s">
        <v>34</v>
      </c>
      <c r="O217" s="136">
        <v>0.248</v>
      </c>
      <c r="P217" s="136">
        <f t="shared" si="1"/>
        <v>2.976</v>
      </c>
      <c r="Q217" s="136">
        <v>0.00318</v>
      </c>
      <c r="R217" s="136">
        <f t="shared" si="2"/>
        <v>0.03816</v>
      </c>
      <c r="S217" s="136">
        <v>0</v>
      </c>
      <c r="T217" s="137">
        <f t="shared" si="3"/>
        <v>0</v>
      </c>
      <c r="AR217" s="138" t="s">
        <v>194</v>
      </c>
      <c r="AT217" s="138" t="s">
        <v>123</v>
      </c>
      <c r="AU217" s="138" t="s">
        <v>79</v>
      </c>
      <c r="AY217" s="16" t="s">
        <v>120</v>
      </c>
      <c r="BE217" s="139">
        <f t="shared" si="4"/>
        <v>0</v>
      </c>
      <c r="BF217" s="139">
        <f t="shared" si="5"/>
        <v>0</v>
      </c>
      <c r="BG217" s="139">
        <f t="shared" si="6"/>
        <v>0</v>
      </c>
      <c r="BH217" s="139">
        <f t="shared" si="7"/>
        <v>0</v>
      </c>
      <c r="BI217" s="139">
        <f t="shared" si="8"/>
        <v>0</v>
      </c>
      <c r="BJ217" s="16" t="s">
        <v>77</v>
      </c>
      <c r="BK217" s="139">
        <f t="shared" si="9"/>
        <v>0</v>
      </c>
      <c r="BL217" s="16" t="s">
        <v>194</v>
      </c>
      <c r="BM217" s="138" t="s">
        <v>334</v>
      </c>
    </row>
    <row r="218" spans="2:65" s="1" customFormat="1" ht="24.2" customHeight="1">
      <c r="B218" s="127"/>
      <c r="C218" s="128" t="s">
        <v>335</v>
      </c>
      <c r="D218" s="128" t="s">
        <v>123</v>
      </c>
      <c r="E218" s="129" t="s">
        <v>336</v>
      </c>
      <c r="F218" s="130" t="s">
        <v>337</v>
      </c>
      <c r="G218" s="131" t="s">
        <v>269</v>
      </c>
      <c r="H218" s="132">
        <v>1</v>
      </c>
      <c r="I218" s="133">
        <v>0</v>
      </c>
      <c r="J218" s="133">
        <f t="shared" si="0"/>
        <v>0</v>
      </c>
      <c r="K218" s="130"/>
      <c r="L218" s="28"/>
      <c r="M218" s="134" t="s">
        <v>1</v>
      </c>
      <c r="N218" s="135" t="s">
        <v>34</v>
      </c>
      <c r="O218" s="136">
        <v>0.4</v>
      </c>
      <c r="P218" s="136">
        <f t="shared" si="1"/>
        <v>0.4</v>
      </c>
      <c r="Q218" s="136">
        <v>0.00048</v>
      </c>
      <c r="R218" s="136">
        <f t="shared" si="2"/>
        <v>0.00048</v>
      </c>
      <c r="S218" s="136">
        <v>0</v>
      </c>
      <c r="T218" s="137">
        <f t="shared" si="3"/>
        <v>0</v>
      </c>
      <c r="AR218" s="138" t="s">
        <v>194</v>
      </c>
      <c r="AT218" s="138" t="s">
        <v>123</v>
      </c>
      <c r="AU218" s="138" t="s">
        <v>79</v>
      </c>
      <c r="AY218" s="16" t="s">
        <v>120</v>
      </c>
      <c r="BE218" s="139">
        <f t="shared" si="4"/>
        <v>0</v>
      </c>
      <c r="BF218" s="139">
        <f t="shared" si="5"/>
        <v>0</v>
      </c>
      <c r="BG218" s="139">
        <f t="shared" si="6"/>
        <v>0</v>
      </c>
      <c r="BH218" s="139">
        <f t="shared" si="7"/>
        <v>0</v>
      </c>
      <c r="BI218" s="139">
        <f t="shared" si="8"/>
        <v>0</v>
      </c>
      <c r="BJ218" s="16" t="s">
        <v>77</v>
      </c>
      <c r="BK218" s="139">
        <f t="shared" si="9"/>
        <v>0</v>
      </c>
      <c r="BL218" s="16" t="s">
        <v>194</v>
      </c>
      <c r="BM218" s="138" t="s">
        <v>338</v>
      </c>
    </row>
    <row r="219" spans="2:65" s="1" customFormat="1" ht="24.2" customHeight="1">
      <c r="B219" s="127"/>
      <c r="C219" s="128" t="s">
        <v>339</v>
      </c>
      <c r="D219" s="128" t="s">
        <v>123</v>
      </c>
      <c r="E219" s="129" t="s">
        <v>340</v>
      </c>
      <c r="F219" s="130" t="s">
        <v>341</v>
      </c>
      <c r="G219" s="131" t="s">
        <v>176</v>
      </c>
      <c r="H219" s="132">
        <v>12</v>
      </c>
      <c r="I219" s="133">
        <v>0</v>
      </c>
      <c r="J219" s="133">
        <f t="shared" si="0"/>
        <v>0</v>
      </c>
      <c r="K219" s="130"/>
      <c r="L219" s="28"/>
      <c r="M219" s="134" t="s">
        <v>1</v>
      </c>
      <c r="N219" s="135" t="s">
        <v>34</v>
      </c>
      <c r="O219" s="136">
        <v>0.334</v>
      </c>
      <c r="P219" s="136">
        <f t="shared" si="1"/>
        <v>4.008</v>
      </c>
      <c r="Q219" s="136">
        <v>0.00223</v>
      </c>
      <c r="R219" s="136">
        <f t="shared" si="2"/>
        <v>0.026760000000000003</v>
      </c>
      <c r="S219" s="136">
        <v>0</v>
      </c>
      <c r="T219" s="137">
        <f t="shared" si="3"/>
        <v>0</v>
      </c>
      <c r="AR219" s="138" t="s">
        <v>194</v>
      </c>
      <c r="AT219" s="138" t="s">
        <v>123</v>
      </c>
      <c r="AU219" s="138" t="s">
        <v>79</v>
      </c>
      <c r="AY219" s="16" t="s">
        <v>120</v>
      </c>
      <c r="BE219" s="139">
        <f t="shared" si="4"/>
        <v>0</v>
      </c>
      <c r="BF219" s="139">
        <f t="shared" si="5"/>
        <v>0</v>
      </c>
      <c r="BG219" s="139">
        <f t="shared" si="6"/>
        <v>0</v>
      </c>
      <c r="BH219" s="139">
        <f t="shared" si="7"/>
        <v>0</v>
      </c>
      <c r="BI219" s="139">
        <f t="shared" si="8"/>
        <v>0</v>
      </c>
      <c r="BJ219" s="16" t="s">
        <v>77</v>
      </c>
      <c r="BK219" s="139">
        <f t="shared" si="9"/>
        <v>0</v>
      </c>
      <c r="BL219" s="16" t="s">
        <v>194</v>
      </c>
      <c r="BM219" s="138" t="s">
        <v>342</v>
      </c>
    </row>
    <row r="220" spans="2:65" s="1" customFormat="1" ht="16.5" customHeight="1">
      <c r="B220" s="127"/>
      <c r="C220" s="128" t="s">
        <v>343</v>
      </c>
      <c r="D220" s="128" t="s">
        <v>123</v>
      </c>
      <c r="E220" s="129" t="s">
        <v>344</v>
      </c>
      <c r="F220" s="130" t="s">
        <v>345</v>
      </c>
      <c r="G220" s="131" t="s">
        <v>277</v>
      </c>
      <c r="H220" s="132">
        <v>1</v>
      </c>
      <c r="I220" s="133">
        <v>0</v>
      </c>
      <c r="J220" s="133">
        <f t="shared" si="0"/>
        <v>0</v>
      </c>
      <c r="K220" s="130" t="s">
        <v>1</v>
      </c>
      <c r="L220" s="28"/>
      <c r="M220" s="134" t="s">
        <v>1</v>
      </c>
      <c r="N220" s="135" t="s">
        <v>34</v>
      </c>
      <c r="O220" s="136">
        <v>0</v>
      </c>
      <c r="P220" s="136">
        <f t="shared" si="1"/>
        <v>0</v>
      </c>
      <c r="Q220" s="136">
        <v>0</v>
      </c>
      <c r="R220" s="136">
        <f t="shared" si="2"/>
        <v>0</v>
      </c>
      <c r="S220" s="136">
        <v>0</v>
      </c>
      <c r="T220" s="137">
        <f t="shared" si="3"/>
        <v>0</v>
      </c>
      <c r="AR220" s="138" t="s">
        <v>194</v>
      </c>
      <c r="AT220" s="138" t="s">
        <v>123</v>
      </c>
      <c r="AU220" s="138" t="s">
        <v>79</v>
      </c>
      <c r="AY220" s="16" t="s">
        <v>120</v>
      </c>
      <c r="BE220" s="139">
        <f t="shared" si="4"/>
        <v>0</v>
      </c>
      <c r="BF220" s="139">
        <f t="shared" si="5"/>
        <v>0</v>
      </c>
      <c r="BG220" s="139">
        <f t="shared" si="6"/>
        <v>0</v>
      </c>
      <c r="BH220" s="139">
        <f t="shared" si="7"/>
        <v>0</v>
      </c>
      <c r="BI220" s="139">
        <f t="shared" si="8"/>
        <v>0</v>
      </c>
      <c r="BJ220" s="16" t="s">
        <v>77</v>
      </c>
      <c r="BK220" s="139">
        <f t="shared" si="9"/>
        <v>0</v>
      </c>
      <c r="BL220" s="16" t="s">
        <v>194</v>
      </c>
      <c r="BM220" s="138" t="s">
        <v>346</v>
      </c>
    </row>
    <row r="221" spans="2:65" s="1" customFormat="1" ht="16.5" customHeight="1">
      <c r="B221" s="127"/>
      <c r="C221" s="128" t="s">
        <v>347</v>
      </c>
      <c r="D221" s="128" t="s">
        <v>123</v>
      </c>
      <c r="E221" s="129" t="s">
        <v>348</v>
      </c>
      <c r="F221" s="130" t="s">
        <v>349</v>
      </c>
      <c r="G221" s="131" t="s">
        <v>176</v>
      </c>
      <c r="H221" s="132">
        <v>31</v>
      </c>
      <c r="I221" s="133">
        <v>0</v>
      </c>
      <c r="J221" s="133">
        <f t="shared" si="0"/>
        <v>0</v>
      </c>
      <c r="K221" s="130" t="s">
        <v>1</v>
      </c>
      <c r="L221" s="28"/>
      <c r="M221" s="134" t="s">
        <v>1</v>
      </c>
      <c r="N221" s="135" t="s">
        <v>34</v>
      </c>
      <c r="O221" s="136">
        <v>0</v>
      </c>
      <c r="P221" s="136">
        <f t="shared" si="1"/>
        <v>0</v>
      </c>
      <c r="Q221" s="136">
        <v>0</v>
      </c>
      <c r="R221" s="136">
        <f t="shared" si="2"/>
        <v>0</v>
      </c>
      <c r="S221" s="136">
        <v>0</v>
      </c>
      <c r="T221" s="137">
        <f t="shared" si="3"/>
        <v>0</v>
      </c>
      <c r="AR221" s="138" t="s">
        <v>194</v>
      </c>
      <c r="AT221" s="138" t="s">
        <v>123</v>
      </c>
      <c r="AU221" s="138" t="s">
        <v>79</v>
      </c>
      <c r="AY221" s="16" t="s">
        <v>120</v>
      </c>
      <c r="BE221" s="139">
        <f t="shared" si="4"/>
        <v>0</v>
      </c>
      <c r="BF221" s="139">
        <f t="shared" si="5"/>
        <v>0</v>
      </c>
      <c r="BG221" s="139">
        <f t="shared" si="6"/>
        <v>0</v>
      </c>
      <c r="BH221" s="139">
        <f t="shared" si="7"/>
        <v>0</v>
      </c>
      <c r="BI221" s="139">
        <f t="shared" si="8"/>
        <v>0</v>
      </c>
      <c r="BJ221" s="16" t="s">
        <v>77</v>
      </c>
      <c r="BK221" s="139">
        <f t="shared" si="9"/>
        <v>0</v>
      </c>
      <c r="BL221" s="16" t="s">
        <v>194</v>
      </c>
      <c r="BM221" s="138" t="s">
        <v>350</v>
      </c>
    </row>
    <row r="222" spans="2:65" s="1" customFormat="1" ht="24.2" customHeight="1">
      <c r="B222" s="127"/>
      <c r="C222" s="128" t="s">
        <v>351</v>
      </c>
      <c r="D222" s="128" t="s">
        <v>123</v>
      </c>
      <c r="E222" s="129" t="s">
        <v>352</v>
      </c>
      <c r="F222" s="130" t="s">
        <v>353</v>
      </c>
      <c r="G222" s="131" t="s">
        <v>243</v>
      </c>
      <c r="H222" s="132">
        <v>0.087</v>
      </c>
      <c r="I222" s="133">
        <v>0</v>
      </c>
      <c r="J222" s="133">
        <f t="shared" si="0"/>
        <v>0</v>
      </c>
      <c r="K222" s="130"/>
      <c r="L222" s="28"/>
      <c r="M222" s="134" t="s">
        <v>1</v>
      </c>
      <c r="N222" s="135" t="s">
        <v>34</v>
      </c>
      <c r="O222" s="136">
        <v>4.82</v>
      </c>
      <c r="P222" s="136">
        <f t="shared" si="1"/>
        <v>0.41934</v>
      </c>
      <c r="Q222" s="136">
        <v>0</v>
      </c>
      <c r="R222" s="136">
        <f t="shared" si="2"/>
        <v>0</v>
      </c>
      <c r="S222" s="136">
        <v>0</v>
      </c>
      <c r="T222" s="137">
        <f t="shared" si="3"/>
        <v>0</v>
      </c>
      <c r="AR222" s="138" t="s">
        <v>194</v>
      </c>
      <c r="AT222" s="138" t="s">
        <v>123</v>
      </c>
      <c r="AU222" s="138" t="s">
        <v>79</v>
      </c>
      <c r="AY222" s="16" t="s">
        <v>120</v>
      </c>
      <c r="BE222" s="139">
        <f t="shared" si="4"/>
        <v>0</v>
      </c>
      <c r="BF222" s="139">
        <f t="shared" si="5"/>
        <v>0</v>
      </c>
      <c r="BG222" s="139">
        <f t="shared" si="6"/>
        <v>0</v>
      </c>
      <c r="BH222" s="139">
        <f t="shared" si="7"/>
        <v>0</v>
      </c>
      <c r="BI222" s="139">
        <f t="shared" si="8"/>
        <v>0</v>
      </c>
      <c r="BJ222" s="16" t="s">
        <v>77</v>
      </c>
      <c r="BK222" s="139">
        <f t="shared" si="9"/>
        <v>0</v>
      </c>
      <c r="BL222" s="16" t="s">
        <v>194</v>
      </c>
      <c r="BM222" s="138" t="s">
        <v>354</v>
      </c>
    </row>
    <row r="223" spans="2:63" s="11" customFormat="1" ht="22.7" customHeight="1">
      <c r="B223" s="116"/>
      <c r="D223" s="117" t="s">
        <v>68</v>
      </c>
      <c r="E223" s="125" t="s">
        <v>355</v>
      </c>
      <c r="F223" s="125" t="s">
        <v>356</v>
      </c>
      <c r="J223" s="126">
        <f>BK223</f>
        <v>0</v>
      </c>
      <c r="L223" s="116"/>
      <c r="M223" s="120"/>
      <c r="P223" s="121">
        <f>SUM(P224:P229)</f>
        <v>51.6802</v>
      </c>
      <c r="R223" s="121">
        <f>SUM(R224:R229)</f>
        <v>0.166661</v>
      </c>
      <c r="T223" s="122">
        <f>SUM(T224:T229)</f>
        <v>0</v>
      </c>
      <c r="AR223" s="117" t="s">
        <v>79</v>
      </c>
      <c r="AT223" s="123" t="s">
        <v>68</v>
      </c>
      <c r="AU223" s="123" t="s">
        <v>77</v>
      </c>
      <c r="AY223" s="117" t="s">
        <v>120</v>
      </c>
      <c r="BK223" s="124">
        <f>SUM(BK224:BK229)</f>
        <v>0</v>
      </c>
    </row>
    <row r="224" spans="2:65" s="1" customFormat="1" ht="16.5" customHeight="1">
      <c r="B224" s="127"/>
      <c r="C224" s="128" t="s">
        <v>357</v>
      </c>
      <c r="D224" s="128" t="s">
        <v>123</v>
      </c>
      <c r="E224" s="129" t="s">
        <v>358</v>
      </c>
      <c r="F224" s="130" t="s">
        <v>359</v>
      </c>
      <c r="G224" s="131" t="s">
        <v>126</v>
      </c>
      <c r="H224" s="132">
        <v>152.9</v>
      </c>
      <c r="I224" s="133">
        <v>0</v>
      </c>
      <c r="J224" s="133">
        <f>ROUND(I224*H224,2)</f>
        <v>0</v>
      </c>
      <c r="K224" s="130"/>
      <c r="L224" s="28"/>
      <c r="M224" s="134" t="s">
        <v>1</v>
      </c>
      <c r="N224" s="135" t="s">
        <v>34</v>
      </c>
      <c r="O224" s="136">
        <v>0.012</v>
      </c>
      <c r="P224" s="136">
        <f>O224*H224</f>
        <v>1.8348000000000002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194</v>
      </c>
      <c r="AT224" s="138" t="s">
        <v>123</v>
      </c>
      <c r="AU224" s="138" t="s">
        <v>79</v>
      </c>
      <c r="AY224" s="16" t="s">
        <v>120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6" t="s">
        <v>77</v>
      </c>
      <c r="BK224" s="139">
        <f>ROUND(I224*H224,2)</f>
        <v>0</v>
      </c>
      <c r="BL224" s="16" t="s">
        <v>194</v>
      </c>
      <c r="BM224" s="138" t="s">
        <v>360</v>
      </c>
    </row>
    <row r="225" spans="2:51" s="13" customFormat="1" ht="12">
      <c r="B225" s="146"/>
      <c r="D225" s="141" t="s">
        <v>129</v>
      </c>
      <c r="E225" s="147" t="s">
        <v>1</v>
      </c>
      <c r="F225" s="148" t="s">
        <v>142</v>
      </c>
      <c r="H225" s="149">
        <v>152.9</v>
      </c>
      <c r="L225" s="146"/>
      <c r="M225" s="150"/>
      <c r="T225" s="151"/>
      <c r="AT225" s="147" t="s">
        <v>129</v>
      </c>
      <c r="AU225" s="147" t="s">
        <v>79</v>
      </c>
      <c r="AV225" s="13" t="s">
        <v>79</v>
      </c>
      <c r="AW225" s="13" t="s">
        <v>26</v>
      </c>
      <c r="AX225" s="13" t="s">
        <v>69</v>
      </c>
      <c r="AY225" s="147" t="s">
        <v>120</v>
      </c>
    </row>
    <row r="226" spans="2:51" s="14" customFormat="1" ht="12">
      <c r="B226" s="152"/>
      <c r="D226" s="141" t="s">
        <v>129</v>
      </c>
      <c r="E226" s="153" t="s">
        <v>1</v>
      </c>
      <c r="F226" s="154" t="s">
        <v>131</v>
      </c>
      <c r="H226" s="155">
        <v>152.9</v>
      </c>
      <c r="L226" s="152"/>
      <c r="M226" s="156"/>
      <c r="T226" s="157"/>
      <c r="AT226" s="153" t="s">
        <v>129</v>
      </c>
      <c r="AU226" s="153" t="s">
        <v>79</v>
      </c>
      <c r="AV226" s="14" t="s">
        <v>127</v>
      </c>
      <c r="AW226" s="14" t="s">
        <v>26</v>
      </c>
      <c r="AX226" s="14" t="s">
        <v>77</v>
      </c>
      <c r="AY226" s="153" t="s">
        <v>120</v>
      </c>
    </row>
    <row r="227" spans="2:65" s="1" customFormat="1" ht="16.5" customHeight="1">
      <c r="B227" s="127"/>
      <c r="C227" s="128" t="s">
        <v>361</v>
      </c>
      <c r="D227" s="128" t="s">
        <v>123</v>
      </c>
      <c r="E227" s="129" t="s">
        <v>362</v>
      </c>
      <c r="F227" s="130" t="s">
        <v>363</v>
      </c>
      <c r="G227" s="131" t="s">
        <v>126</v>
      </c>
      <c r="H227" s="132">
        <v>152.9</v>
      </c>
      <c r="I227" s="133">
        <v>0</v>
      </c>
      <c r="J227" s="133">
        <f>ROUND(I227*H227,2)</f>
        <v>0</v>
      </c>
      <c r="K227" s="130"/>
      <c r="L227" s="28"/>
      <c r="M227" s="134" t="s">
        <v>1</v>
      </c>
      <c r="N227" s="135" t="s">
        <v>34</v>
      </c>
      <c r="O227" s="136">
        <v>0.014</v>
      </c>
      <c r="P227" s="136">
        <f>O227*H227</f>
        <v>2.1406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194</v>
      </c>
      <c r="AT227" s="138" t="s">
        <v>123</v>
      </c>
      <c r="AU227" s="138" t="s">
        <v>79</v>
      </c>
      <c r="AY227" s="16" t="s">
        <v>120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6" t="s">
        <v>77</v>
      </c>
      <c r="BK227" s="139">
        <f>ROUND(I227*H227,2)</f>
        <v>0</v>
      </c>
      <c r="BL227" s="16" t="s">
        <v>194</v>
      </c>
      <c r="BM227" s="138" t="s">
        <v>364</v>
      </c>
    </row>
    <row r="228" spans="2:65" s="1" customFormat="1" ht="24.2" customHeight="1">
      <c r="B228" s="127"/>
      <c r="C228" s="128" t="s">
        <v>365</v>
      </c>
      <c r="D228" s="128" t="s">
        <v>123</v>
      </c>
      <c r="E228" s="129" t="s">
        <v>366</v>
      </c>
      <c r="F228" s="130" t="s">
        <v>367</v>
      </c>
      <c r="G228" s="131" t="s">
        <v>126</v>
      </c>
      <c r="H228" s="132">
        <v>152.9</v>
      </c>
      <c r="I228" s="133">
        <v>0</v>
      </c>
      <c r="J228" s="133">
        <f>ROUND(I228*H228,2)</f>
        <v>0</v>
      </c>
      <c r="K228" s="130"/>
      <c r="L228" s="28"/>
      <c r="M228" s="134" t="s">
        <v>1</v>
      </c>
      <c r="N228" s="135" t="s">
        <v>34</v>
      </c>
      <c r="O228" s="136">
        <v>0.075</v>
      </c>
      <c r="P228" s="136">
        <f>O228*H228</f>
        <v>11.4675</v>
      </c>
      <c r="Q228" s="136">
        <v>0.00011</v>
      </c>
      <c r="R228" s="136">
        <f>Q228*H228</f>
        <v>0.016819</v>
      </c>
      <c r="S228" s="136">
        <v>0</v>
      </c>
      <c r="T228" s="137">
        <f>S228*H228</f>
        <v>0</v>
      </c>
      <c r="AR228" s="138" t="s">
        <v>194</v>
      </c>
      <c r="AT228" s="138" t="s">
        <v>123</v>
      </c>
      <c r="AU228" s="138" t="s">
        <v>79</v>
      </c>
      <c r="AY228" s="16" t="s">
        <v>120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6" t="s">
        <v>77</v>
      </c>
      <c r="BK228" s="139">
        <f>ROUND(I228*H228,2)</f>
        <v>0</v>
      </c>
      <c r="BL228" s="16" t="s">
        <v>194</v>
      </c>
      <c r="BM228" s="138" t="s">
        <v>368</v>
      </c>
    </row>
    <row r="229" spans="2:65" s="1" customFormat="1" ht="16.5" customHeight="1">
      <c r="B229" s="127"/>
      <c r="C229" s="128" t="s">
        <v>369</v>
      </c>
      <c r="D229" s="128" t="s">
        <v>123</v>
      </c>
      <c r="E229" s="129" t="s">
        <v>370</v>
      </c>
      <c r="F229" s="130" t="s">
        <v>371</v>
      </c>
      <c r="G229" s="131" t="s">
        <v>126</v>
      </c>
      <c r="H229" s="132">
        <v>152.9</v>
      </c>
      <c r="I229" s="133">
        <v>0</v>
      </c>
      <c r="J229" s="133">
        <f>ROUND(I229*H229,2)</f>
        <v>0</v>
      </c>
      <c r="K229" s="130"/>
      <c r="L229" s="28"/>
      <c r="M229" s="134" t="s">
        <v>1</v>
      </c>
      <c r="N229" s="135" t="s">
        <v>34</v>
      </c>
      <c r="O229" s="136">
        <v>0.237</v>
      </c>
      <c r="P229" s="136">
        <f>O229*H229</f>
        <v>36.2373</v>
      </c>
      <c r="Q229" s="136">
        <v>0.00098</v>
      </c>
      <c r="R229" s="136">
        <f>Q229*H229</f>
        <v>0.149842</v>
      </c>
      <c r="S229" s="136">
        <v>0</v>
      </c>
      <c r="T229" s="137">
        <f>S229*H229</f>
        <v>0</v>
      </c>
      <c r="AR229" s="138" t="s">
        <v>194</v>
      </c>
      <c r="AT229" s="138" t="s">
        <v>123</v>
      </c>
      <c r="AU229" s="138" t="s">
        <v>79</v>
      </c>
      <c r="AY229" s="16" t="s">
        <v>120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6" t="s">
        <v>77</v>
      </c>
      <c r="BK229" s="139">
        <f>ROUND(I229*H229,2)</f>
        <v>0</v>
      </c>
      <c r="BL229" s="16" t="s">
        <v>194</v>
      </c>
      <c r="BM229" s="138" t="s">
        <v>372</v>
      </c>
    </row>
    <row r="230" spans="2:63" s="11" customFormat="1" ht="26.1" customHeight="1">
      <c r="B230" s="116"/>
      <c r="D230" s="117" t="s">
        <v>68</v>
      </c>
      <c r="E230" s="118" t="s">
        <v>373</v>
      </c>
      <c r="F230" s="118" t="s">
        <v>374</v>
      </c>
      <c r="J230" s="119">
        <f>BK230</f>
        <v>0</v>
      </c>
      <c r="L230" s="116"/>
      <c r="M230" s="120"/>
      <c r="P230" s="121">
        <f>P231</f>
        <v>0</v>
      </c>
      <c r="R230" s="121">
        <f>R231</f>
        <v>0</v>
      </c>
      <c r="T230" s="122">
        <f>T231</f>
        <v>0</v>
      </c>
      <c r="AR230" s="117" t="s">
        <v>143</v>
      </c>
      <c r="AT230" s="123" t="s">
        <v>68</v>
      </c>
      <c r="AU230" s="123" t="s">
        <v>69</v>
      </c>
      <c r="AY230" s="117" t="s">
        <v>120</v>
      </c>
      <c r="BK230" s="124">
        <f>BK231</f>
        <v>0</v>
      </c>
    </row>
    <row r="231" spans="2:63" s="11" customFormat="1" ht="22.7" customHeight="1">
      <c r="B231" s="116"/>
      <c r="D231" s="117" t="s">
        <v>68</v>
      </c>
      <c r="E231" s="125" t="s">
        <v>375</v>
      </c>
      <c r="F231" s="125" t="s">
        <v>376</v>
      </c>
      <c r="J231" s="126">
        <f>BK231</f>
        <v>0</v>
      </c>
      <c r="L231" s="116"/>
      <c r="M231" s="120"/>
      <c r="P231" s="121">
        <f>SUM(P232:P237)</f>
        <v>0</v>
      </c>
      <c r="R231" s="121">
        <f>SUM(R232:R237)</f>
        <v>0</v>
      </c>
      <c r="T231" s="122">
        <f>SUM(T232:T237)</f>
        <v>0</v>
      </c>
      <c r="AR231" s="117" t="s">
        <v>143</v>
      </c>
      <c r="AT231" s="123" t="s">
        <v>68</v>
      </c>
      <c r="AU231" s="123" t="s">
        <v>77</v>
      </c>
      <c r="AY231" s="117" t="s">
        <v>120</v>
      </c>
      <c r="BK231" s="124">
        <f>SUM(BK232:BK237)</f>
        <v>0</v>
      </c>
    </row>
    <row r="232" spans="2:65" s="1" customFormat="1" ht="16.5" customHeight="1">
      <c r="B232" s="127"/>
      <c r="C232" s="128" t="s">
        <v>377</v>
      </c>
      <c r="D232" s="128" t="s">
        <v>123</v>
      </c>
      <c r="E232" s="129" t="s">
        <v>378</v>
      </c>
      <c r="F232" s="130" t="s">
        <v>376</v>
      </c>
      <c r="G232" s="131" t="s">
        <v>379</v>
      </c>
      <c r="H232" s="132">
        <v>1</v>
      </c>
      <c r="I232" s="133">
        <v>0</v>
      </c>
      <c r="J232" s="133">
        <f>ROUND(I232*H232,2)</f>
        <v>0</v>
      </c>
      <c r="K232" s="130"/>
      <c r="L232" s="28"/>
      <c r="M232" s="134" t="s">
        <v>1</v>
      </c>
      <c r="N232" s="135" t="s">
        <v>34</v>
      </c>
      <c r="O232" s="136">
        <v>0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380</v>
      </c>
      <c r="AT232" s="138" t="s">
        <v>123</v>
      </c>
      <c r="AU232" s="138" t="s">
        <v>79</v>
      </c>
      <c r="AY232" s="16" t="s">
        <v>120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6" t="s">
        <v>77</v>
      </c>
      <c r="BK232" s="139">
        <f>ROUND(I232*H232,2)</f>
        <v>0</v>
      </c>
      <c r="BL232" s="16" t="s">
        <v>380</v>
      </c>
      <c r="BM232" s="138" t="s">
        <v>381</v>
      </c>
    </row>
    <row r="233" spans="2:65" s="1" customFormat="1" ht="16.5" customHeight="1">
      <c r="B233" s="127"/>
      <c r="C233" s="128" t="s">
        <v>382</v>
      </c>
      <c r="D233" s="128" t="s">
        <v>123</v>
      </c>
      <c r="E233" s="129" t="s">
        <v>383</v>
      </c>
      <c r="F233" s="130" t="s">
        <v>384</v>
      </c>
      <c r="G233" s="131" t="s">
        <v>176</v>
      </c>
      <c r="H233" s="132">
        <v>34</v>
      </c>
      <c r="I233" s="133">
        <v>0</v>
      </c>
      <c r="J233" s="133">
        <f>ROUND(I233*H233,2)</f>
        <v>0</v>
      </c>
      <c r="K233" s="130"/>
      <c r="L233" s="28"/>
      <c r="M233" s="134" t="s">
        <v>1</v>
      </c>
      <c r="N233" s="135" t="s">
        <v>34</v>
      </c>
      <c r="O233" s="136">
        <v>0</v>
      </c>
      <c r="P233" s="136">
        <f>O233*H233</f>
        <v>0</v>
      </c>
      <c r="Q233" s="136">
        <v>0</v>
      </c>
      <c r="R233" s="136">
        <f>Q233*H233</f>
        <v>0</v>
      </c>
      <c r="S233" s="136">
        <v>0</v>
      </c>
      <c r="T233" s="137">
        <f>S233*H233</f>
        <v>0</v>
      </c>
      <c r="AR233" s="138" t="s">
        <v>380</v>
      </c>
      <c r="AT233" s="138" t="s">
        <v>123</v>
      </c>
      <c r="AU233" s="138" t="s">
        <v>79</v>
      </c>
      <c r="AY233" s="16" t="s">
        <v>120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16" t="s">
        <v>77</v>
      </c>
      <c r="BK233" s="139">
        <f>ROUND(I233*H233,2)</f>
        <v>0</v>
      </c>
      <c r="BL233" s="16" t="s">
        <v>380</v>
      </c>
      <c r="BM233" s="138" t="s">
        <v>385</v>
      </c>
    </row>
    <row r="234" spans="2:65" s="1" customFormat="1" ht="16.5" customHeight="1">
      <c r="B234" s="127"/>
      <c r="C234" s="128" t="s">
        <v>386</v>
      </c>
      <c r="D234" s="128" t="s">
        <v>123</v>
      </c>
      <c r="E234" s="129" t="s">
        <v>387</v>
      </c>
      <c r="F234" s="130" t="s">
        <v>388</v>
      </c>
      <c r="G234" s="131" t="s">
        <v>126</v>
      </c>
      <c r="H234" s="132">
        <v>40</v>
      </c>
      <c r="I234" s="133">
        <v>0</v>
      </c>
      <c r="J234" s="133">
        <f>ROUND(I234*H234,2)</f>
        <v>0</v>
      </c>
      <c r="K234" s="130"/>
      <c r="L234" s="28"/>
      <c r="M234" s="134" t="s">
        <v>1</v>
      </c>
      <c r="N234" s="135" t="s">
        <v>34</v>
      </c>
      <c r="O234" s="136">
        <v>0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380</v>
      </c>
      <c r="AT234" s="138" t="s">
        <v>123</v>
      </c>
      <c r="AU234" s="138" t="s">
        <v>79</v>
      </c>
      <c r="AY234" s="16" t="s">
        <v>120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6" t="s">
        <v>77</v>
      </c>
      <c r="BK234" s="139">
        <f>ROUND(I234*H234,2)</f>
        <v>0</v>
      </c>
      <c r="BL234" s="16" t="s">
        <v>380</v>
      </c>
      <c r="BM234" s="138" t="s">
        <v>389</v>
      </c>
    </row>
    <row r="235" spans="2:51" s="12" customFormat="1" ht="12">
      <c r="B235" s="140"/>
      <c r="D235" s="141" t="s">
        <v>129</v>
      </c>
      <c r="E235" s="142" t="s">
        <v>1</v>
      </c>
      <c r="F235" s="143" t="s">
        <v>390</v>
      </c>
      <c r="H235" s="142" t="s">
        <v>1</v>
      </c>
      <c r="L235" s="140"/>
      <c r="M235" s="144"/>
      <c r="T235" s="145"/>
      <c r="AT235" s="142" t="s">
        <v>129</v>
      </c>
      <c r="AU235" s="142" t="s">
        <v>79</v>
      </c>
      <c r="AV235" s="12" t="s">
        <v>77</v>
      </c>
      <c r="AW235" s="12" t="s">
        <v>26</v>
      </c>
      <c r="AX235" s="12" t="s">
        <v>69</v>
      </c>
      <c r="AY235" s="142" t="s">
        <v>120</v>
      </c>
    </row>
    <row r="236" spans="2:51" s="13" customFormat="1" ht="12">
      <c r="B236" s="146"/>
      <c r="D236" s="141" t="s">
        <v>129</v>
      </c>
      <c r="E236" s="147" t="s">
        <v>1</v>
      </c>
      <c r="F236" s="148" t="s">
        <v>307</v>
      </c>
      <c r="H236" s="149">
        <v>40</v>
      </c>
      <c r="L236" s="146"/>
      <c r="M236" s="150"/>
      <c r="T236" s="151"/>
      <c r="AT236" s="147" t="s">
        <v>129</v>
      </c>
      <c r="AU236" s="147" t="s">
        <v>79</v>
      </c>
      <c r="AV236" s="13" t="s">
        <v>79</v>
      </c>
      <c r="AW236" s="13" t="s">
        <v>26</v>
      </c>
      <c r="AX236" s="13" t="s">
        <v>69</v>
      </c>
      <c r="AY236" s="147" t="s">
        <v>120</v>
      </c>
    </row>
    <row r="237" spans="2:51" s="14" customFormat="1" ht="12">
      <c r="B237" s="152"/>
      <c r="D237" s="141" t="s">
        <v>129</v>
      </c>
      <c r="E237" s="153" t="s">
        <v>1</v>
      </c>
      <c r="F237" s="154" t="s">
        <v>131</v>
      </c>
      <c r="H237" s="155">
        <v>40</v>
      </c>
      <c r="L237" s="152"/>
      <c r="M237" s="160"/>
      <c r="N237" s="161"/>
      <c r="O237" s="161"/>
      <c r="P237" s="161"/>
      <c r="Q237" s="161"/>
      <c r="R237" s="161"/>
      <c r="S237" s="161"/>
      <c r="T237" s="162"/>
      <c r="AT237" s="153" t="s">
        <v>129</v>
      </c>
      <c r="AU237" s="153" t="s">
        <v>79</v>
      </c>
      <c r="AV237" s="14" t="s">
        <v>127</v>
      </c>
      <c r="AW237" s="14" t="s">
        <v>26</v>
      </c>
      <c r="AX237" s="14" t="s">
        <v>77</v>
      </c>
      <c r="AY237" s="153" t="s">
        <v>120</v>
      </c>
    </row>
    <row r="238" spans="2:12" s="1" customFormat="1" ht="6.95" customHeight="1"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28"/>
    </row>
  </sheetData>
  <autoFilter ref="C126:K23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38"/>
  <sheetViews>
    <sheetView showGridLines="0" zoomScale="190" zoomScaleNormal="190" workbookViewId="0" topLeftCell="A230">
      <selection activeCell="K258" sqref="K258"/>
    </sheetView>
  </sheetViews>
  <sheetFormatPr defaultColWidth="12.0039062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2:46" ht="36.95" customHeight="1">
      <c r="L2" s="18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86</v>
      </c>
      <c r="L4" s="19"/>
      <c r="M4" s="84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13</v>
      </c>
      <c r="L6" s="19"/>
    </row>
    <row r="7" spans="2:12" ht="16.5" customHeight="1">
      <c r="B7" s="19"/>
      <c r="E7" s="199" t="str">
        <f>'Rekapitulace stavby'!K6</f>
        <v>Oprava a nátěr východní a severní fasády včetně restaurování - čp. 78, 79</v>
      </c>
      <c r="F7" s="200"/>
      <c r="G7" s="200"/>
      <c r="H7" s="200"/>
      <c r="L7" s="19"/>
    </row>
    <row r="8" spans="2:12" s="1" customFormat="1" ht="12" customHeight="1">
      <c r="B8" s="28"/>
      <c r="D8" s="25" t="s">
        <v>87</v>
      </c>
      <c r="L8" s="28"/>
    </row>
    <row r="9" spans="2:12" s="1" customFormat="1" ht="16.5" customHeight="1">
      <c r="B9" s="28"/>
      <c r="E9" s="197" t="s">
        <v>391</v>
      </c>
      <c r="F9" s="198"/>
      <c r="G9" s="198"/>
      <c r="H9" s="198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14</v>
      </c>
      <c r="F11" s="23" t="s">
        <v>1</v>
      </c>
      <c r="I11" s="25" t="s">
        <v>15</v>
      </c>
      <c r="J11" s="23" t="s">
        <v>1</v>
      </c>
      <c r="L11" s="28"/>
    </row>
    <row r="12" spans="2:12" s="1" customFormat="1" ht="12" customHeight="1">
      <c r="B12" s="28"/>
      <c r="D12" s="25" t="s">
        <v>16</v>
      </c>
      <c r="F12" s="23" t="s">
        <v>17</v>
      </c>
      <c r="I12" s="25" t="s">
        <v>18</v>
      </c>
      <c r="J12" s="48"/>
      <c r="L12" s="28"/>
    </row>
    <row r="13" spans="2:12" s="1" customFormat="1" ht="10.7" customHeight="1">
      <c r="B13" s="28"/>
      <c r="L13" s="28"/>
    </row>
    <row r="14" spans="2:12" s="1" customFormat="1" ht="12" customHeight="1">
      <c r="B14" s="28"/>
      <c r="D14" s="25" t="s">
        <v>19</v>
      </c>
      <c r="I14" s="25" t="s">
        <v>20</v>
      </c>
      <c r="J14" s="23" t="s">
        <v>1</v>
      </c>
      <c r="L14" s="28"/>
    </row>
    <row r="15" spans="2:12" s="1" customFormat="1" ht="18" customHeight="1">
      <c r="B15" s="28"/>
      <c r="E15" s="23" t="s">
        <v>21</v>
      </c>
      <c r="I15" s="25" t="s">
        <v>22</v>
      </c>
      <c r="J15" s="23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23</v>
      </c>
      <c r="I17" s="25" t="s">
        <v>20</v>
      </c>
      <c r="J17" s="23"/>
      <c r="L17" s="28"/>
    </row>
    <row r="18" spans="2:12" s="1" customFormat="1" ht="18" customHeight="1">
      <c r="B18" s="28"/>
      <c r="E18" s="163" t="str">
        <f>'Rekapitulace stavby'!E14</f>
        <v xml:space="preserve"> </v>
      </c>
      <c r="F18" s="163"/>
      <c r="G18" s="163"/>
      <c r="H18" s="163"/>
      <c r="I18" s="25" t="s">
        <v>22</v>
      </c>
      <c r="J18" s="23"/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25</v>
      </c>
      <c r="I20" s="25" t="s">
        <v>20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27</v>
      </c>
      <c r="I23" s="25" t="s">
        <v>20</v>
      </c>
      <c r="J23" s="23"/>
      <c r="L23" s="28"/>
    </row>
    <row r="24" spans="2:12" s="1" customFormat="1" ht="18" customHeight="1">
      <c r="B24" s="28"/>
      <c r="E24" s="23"/>
      <c r="I24" s="25" t="s">
        <v>22</v>
      </c>
      <c r="J24" s="23"/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28</v>
      </c>
      <c r="L26" s="28"/>
    </row>
    <row r="27" spans="2:12" s="7" customFormat="1" ht="16.5" customHeight="1">
      <c r="B27" s="85"/>
      <c r="E27" s="166" t="s">
        <v>1</v>
      </c>
      <c r="F27" s="166"/>
      <c r="G27" s="166"/>
      <c r="H27" s="166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5" customHeight="1">
      <c r="B30" s="28"/>
      <c r="D30" s="86" t="s">
        <v>29</v>
      </c>
      <c r="J30" s="62">
        <f>ROUND(J128,2)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31</v>
      </c>
      <c r="I32" s="31" t="s">
        <v>30</v>
      </c>
      <c r="J32" s="31" t="s">
        <v>32</v>
      </c>
      <c r="L32" s="28"/>
    </row>
    <row r="33" spans="2:12" s="1" customFormat="1" ht="14.45" customHeight="1">
      <c r="B33" s="28"/>
      <c r="D33" s="51" t="s">
        <v>33</v>
      </c>
      <c r="E33" s="25" t="s">
        <v>34</v>
      </c>
      <c r="F33" s="87">
        <f>ROUND((SUM(BE128:BE237)),2)</f>
        <v>0</v>
      </c>
      <c r="I33" s="88">
        <v>0.21</v>
      </c>
      <c r="J33" s="87">
        <f>ROUND(((SUM(BE128:BE237))*I33),2)</f>
        <v>0</v>
      </c>
      <c r="L33" s="28"/>
    </row>
    <row r="34" spans="2:12" s="1" customFormat="1" ht="14.45" customHeight="1">
      <c r="B34" s="28"/>
      <c r="E34" s="25" t="s">
        <v>35</v>
      </c>
      <c r="F34" s="87">
        <f>ROUND((SUM(BF128:BF237)),2)</f>
        <v>0</v>
      </c>
      <c r="I34" s="88">
        <v>0.15</v>
      </c>
      <c r="J34" s="87">
        <f>ROUND(((SUM(BF128:BF237))*I34),2)</f>
        <v>0</v>
      </c>
      <c r="L34" s="28"/>
    </row>
    <row r="35" spans="2:12" s="1" customFormat="1" ht="14.45" customHeight="1" hidden="1">
      <c r="B35" s="28"/>
      <c r="E35" s="25" t="s">
        <v>36</v>
      </c>
      <c r="F35" s="87">
        <f>ROUND((SUM(BG128:BG237)),2)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37</v>
      </c>
      <c r="F36" s="87">
        <f>ROUND((SUM(BH128:BH237)),2)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38</v>
      </c>
      <c r="F37" s="87">
        <f>ROUND((SUM(BI128:BI237)),2)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5" customHeight="1">
      <c r="B39" s="28"/>
      <c r="C39" s="89"/>
      <c r="D39" s="90" t="s">
        <v>39</v>
      </c>
      <c r="E39" s="53"/>
      <c r="F39" s="53"/>
      <c r="G39" s="91" t="s">
        <v>40</v>
      </c>
      <c r="H39" s="92" t="s">
        <v>41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44</v>
      </c>
      <c r="E61" s="30"/>
      <c r="F61" s="95" t="s">
        <v>45</v>
      </c>
      <c r="G61" s="39" t="s">
        <v>44</v>
      </c>
      <c r="H61" s="30"/>
      <c r="I61" s="30"/>
      <c r="J61" s="96" t="s">
        <v>45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44</v>
      </c>
      <c r="E76" s="30"/>
      <c r="F76" s="95" t="s">
        <v>45</v>
      </c>
      <c r="G76" s="39" t="s">
        <v>44</v>
      </c>
      <c r="H76" s="30"/>
      <c r="I76" s="30"/>
      <c r="J76" s="96" t="s">
        <v>45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89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13</v>
      </c>
      <c r="L84" s="28"/>
    </row>
    <row r="85" spans="2:12" s="1" customFormat="1" ht="16.5" customHeight="1">
      <c r="B85" s="28"/>
      <c r="E85" s="199" t="str">
        <f>E7</f>
        <v>Oprava a nátěr východní a severní fasády včetně restaurování - čp. 78, 79</v>
      </c>
      <c r="F85" s="200"/>
      <c r="G85" s="200"/>
      <c r="H85" s="200"/>
      <c r="L85" s="28"/>
    </row>
    <row r="86" spans="2:12" s="1" customFormat="1" ht="12" customHeight="1">
      <c r="B86" s="28"/>
      <c r="C86" s="25" t="s">
        <v>87</v>
      </c>
      <c r="L86" s="28"/>
    </row>
    <row r="87" spans="2:12" s="1" customFormat="1" ht="16.5" customHeight="1">
      <c r="B87" s="28"/>
      <c r="E87" s="197" t="str">
        <f>E9</f>
        <v>02 - Dům čp.79 - Beránek - uliční část do náměstí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16</v>
      </c>
      <c r="F89" s="23" t="str">
        <f>F12</f>
        <v>Krajská knihovna Pardubice - č.p. 78, 79</v>
      </c>
      <c r="I89" s="25" t="s">
        <v>18</v>
      </c>
      <c r="J89" s="48" t="str">
        <f>IF(J12="","",J12)</f>
        <v/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19</v>
      </c>
      <c r="F91" s="23" t="str">
        <f>E15</f>
        <v>Krajská knihovna Pardubice</v>
      </c>
      <c r="I91" s="25" t="s">
        <v>25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27</v>
      </c>
      <c r="J92" s="26"/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90</v>
      </c>
      <c r="D94" s="89"/>
      <c r="E94" s="89"/>
      <c r="F94" s="89"/>
      <c r="G94" s="89"/>
      <c r="H94" s="89"/>
      <c r="I94" s="89"/>
      <c r="J94" s="98" t="s">
        <v>91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7" customHeight="1">
      <c r="B96" s="28"/>
      <c r="C96" s="99" t="s">
        <v>92</v>
      </c>
      <c r="J96" s="62">
        <f>J128</f>
        <v>0</v>
      </c>
      <c r="L96" s="28"/>
      <c r="AU96" s="16" t="s">
        <v>93</v>
      </c>
    </row>
    <row r="97" spans="2:12" s="8" customFormat="1" ht="24.95" customHeight="1">
      <c r="B97" s="100"/>
      <c r="D97" s="101" t="s">
        <v>94</v>
      </c>
      <c r="E97" s="102"/>
      <c r="F97" s="102"/>
      <c r="G97" s="102"/>
      <c r="H97" s="102"/>
      <c r="I97" s="102"/>
      <c r="J97" s="103">
        <f>J129</f>
        <v>0</v>
      </c>
      <c r="L97" s="100"/>
    </row>
    <row r="98" spans="2:12" s="9" customFormat="1" ht="20.1" customHeight="1">
      <c r="B98" s="104"/>
      <c r="D98" s="105" t="s">
        <v>392</v>
      </c>
      <c r="E98" s="106"/>
      <c r="F98" s="106"/>
      <c r="G98" s="106"/>
      <c r="H98" s="106"/>
      <c r="I98" s="106"/>
      <c r="J98" s="107">
        <f>J130</f>
        <v>0</v>
      </c>
      <c r="L98" s="104"/>
    </row>
    <row r="99" spans="2:12" s="9" customFormat="1" ht="20.1" customHeight="1">
      <c r="B99" s="104"/>
      <c r="D99" s="105" t="s">
        <v>95</v>
      </c>
      <c r="E99" s="106"/>
      <c r="F99" s="106"/>
      <c r="G99" s="106"/>
      <c r="H99" s="106"/>
      <c r="I99" s="106"/>
      <c r="J99" s="107">
        <f>J132</f>
        <v>0</v>
      </c>
      <c r="L99" s="104"/>
    </row>
    <row r="100" spans="2:12" s="9" customFormat="1" ht="20.1" customHeight="1">
      <c r="B100" s="104"/>
      <c r="D100" s="105" t="s">
        <v>96</v>
      </c>
      <c r="E100" s="106"/>
      <c r="F100" s="106"/>
      <c r="G100" s="106"/>
      <c r="H100" s="106"/>
      <c r="I100" s="106"/>
      <c r="J100" s="107">
        <f>J165</f>
        <v>0</v>
      </c>
      <c r="L100" s="104"/>
    </row>
    <row r="101" spans="2:12" s="9" customFormat="1" ht="20.1" customHeight="1">
      <c r="B101" s="104"/>
      <c r="D101" s="105" t="s">
        <v>97</v>
      </c>
      <c r="E101" s="106"/>
      <c r="F101" s="106"/>
      <c r="G101" s="106"/>
      <c r="H101" s="106"/>
      <c r="I101" s="106"/>
      <c r="J101" s="107">
        <f>J193</f>
        <v>0</v>
      </c>
      <c r="L101" s="104"/>
    </row>
    <row r="102" spans="2:12" s="9" customFormat="1" ht="20.1" customHeight="1">
      <c r="B102" s="104"/>
      <c r="D102" s="105" t="s">
        <v>98</v>
      </c>
      <c r="E102" s="106"/>
      <c r="F102" s="106"/>
      <c r="G102" s="106"/>
      <c r="H102" s="106"/>
      <c r="I102" s="106"/>
      <c r="J102" s="107">
        <f>J199</f>
        <v>0</v>
      </c>
      <c r="L102" s="104"/>
    </row>
    <row r="103" spans="2:12" s="9" customFormat="1" ht="20.1" customHeight="1">
      <c r="B103" s="104"/>
      <c r="D103" s="105" t="s">
        <v>99</v>
      </c>
      <c r="E103" s="106"/>
      <c r="F103" s="106"/>
      <c r="G103" s="106"/>
      <c r="H103" s="106"/>
      <c r="I103" s="106"/>
      <c r="J103" s="107">
        <f>J201</f>
        <v>0</v>
      </c>
      <c r="L103" s="104"/>
    </row>
    <row r="104" spans="2:12" s="8" customFormat="1" ht="24.95" customHeight="1">
      <c r="B104" s="100"/>
      <c r="D104" s="101" t="s">
        <v>100</v>
      </c>
      <c r="E104" s="102"/>
      <c r="F104" s="102"/>
      <c r="G104" s="102"/>
      <c r="H104" s="102"/>
      <c r="I104" s="102"/>
      <c r="J104" s="103">
        <f>J211</f>
        <v>0</v>
      </c>
      <c r="L104" s="100"/>
    </row>
    <row r="105" spans="2:12" s="9" customFormat="1" ht="20.1" customHeight="1">
      <c r="B105" s="104"/>
      <c r="D105" s="105" t="s">
        <v>101</v>
      </c>
      <c r="E105" s="106"/>
      <c r="F105" s="106"/>
      <c r="G105" s="106"/>
      <c r="H105" s="106"/>
      <c r="I105" s="106"/>
      <c r="J105" s="107">
        <f>J212</f>
        <v>0</v>
      </c>
      <c r="L105" s="104"/>
    </row>
    <row r="106" spans="2:12" s="9" customFormat="1" ht="20.1" customHeight="1">
      <c r="B106" s="104"/>
      <c r="D106" s="105" t="s">
        <v>102</v>
      </c>
      <c r="E106" s="106"/>
      <c r="F106" s="106"/>
      <c r="G106" s="106"/>
      <c r="H106" s="106"/>
      <c r="I106" s="106"/>
      <c r="J106" s="107">
        <f>J223</f>
        <v>0</v>
      </c>
      <c r="L106" s="104"/>
    </row>
    <row r="107" spans="2:12" s="8" customFormat="1" ht="24.95" customHeight="1">
      <c r="B107" s="100"/>
      <c r="D107" s="101" t="s">
        <v>103</v>
      </c>
      <c r="E107" s="102"/>
      <c r="F107" s="102"/>
      <c r="G107" s="102"/>
      <c r="H107" s="102"/>
      <c r="I107" s="102"/>
      <c r="J107" s="103">
        <f>J230</f>
        <v>0</v>
      </c>
      <c r="L107" s="100"/>
    </row>
    <row r="108" spans="2:12" s="9" customFormat="1" ht="20.1" customHeight="1">
      <c r="B108" s="104"/>
      <c r="D108" s="105" t="s">
        <v>104</v>
      </c>
      <c r="E108" s="106"/>
      <c r="F108" s="106"/>
      <c r="G108" s="106"/>
      <c r="H108" s="106"/>
      <c r="I108" s="106"/>
      <c r="J108" s="107">
        <f>J231</f>
        <v>0</v>
      </c>
      <c r="L108" s="104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20" t="s">
        <v>105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13</v>
      </c>
      <c r="L117" s="28"/>
    </row>
    <row r="118" spans="2:12" s="1" customFormat="1" ht="16.5" customHeight="1">
      <c r="B118" s="28"/>
      <c r="E118" s="199" t="str">
        <f>E7</f>
        <v>Oprava a nátěr východní a severní fasády včetně restaurování - čp. 78, 79</v>
      </c>
      <c r="F118" s="200"/>
      <c r="G118" s="200"/>
      <c r="H118" s="200"/>
      <c r="L118" s="28"/>
    </row>
    <row r="119" spans="2:12" s="1" customFormat="1" ht="12" customHeight="1">
      <c r="B119" s="28"/>
      <c r="C119" s="25" t="s">
        <v>87</v>
      </c>
      <c r="L119" s="28"/>
    </row>
    <row r="120" spans="2:12" s="1" customFormat="1" ht="16.5" customHeight="1">
      <c r="B120" s="28"/>
      <c r="E120" s="197" t="str">
        <f>E9</f>
        <v>02 - Dům čp.79 - Beránek - uliční část do náměstí</v>
      </c>
      <c r="F120" s="198"/>
      <c r="G120" s="198"/>
      <c r="H120" s="198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5" t="s">
        <v>16</v>
      </c>
      <c r="F122" s="23" t="str">
        <f>F12</f>
        <v>Krajská knihovna Pardubice - č.p. 78, 79</v>
      </c>
      <c r="I122" s="25" t="s">
        <v>18</v>
      </c>
      <c r="J122" s="48" t="str">
        <f>IF(J12="","",J12)</f>
        <v/>
      </c>
      <c r="L122" s="28"/>
    </row>
    <row r="123" spans="2:12" s="1" customFormat="1" ht="6.95" customHeight="1">
      <c r="B123" s="28"/>
      <c r="L123" s="28"/>
    </row>
    <row r="124" spans="2:12" s="1" customFormat="1" ht="15.2" customHeight="1">
      <c r="B124" s="28"/>
      <c r="C124" s="25" t="s">
        <v>19</v>
      </c>
      <c r="F124" s="23" t="str">
        <f>E15</f>
        <v>Krajská knihovna Pardubice</v>
      </c>
      <c r="I124" s="25" t="s">
        <v>25</v>
      </c>
      <c r="J124" s="26" t="str">
        <f>E21</f>
        <v xml:space="preserve"> </v>
      </c>
      <c r="L124" s="28"/>
    </row>
    <row r="125" spans="2:12" s="1" customFormat="1" ht="15.2" customHeight="1">
      <c r="B125" s="28"/>
      <c r="C125" s="25" t="s">
        <v>23</v>
      </c>
      <c r="F125" s="23" t="str">
        <f>IF(E18="","",E18)</f>
        <v xml:space="preserve"> </v>
      </c>
      <c r="I125" s="25" t="s">
        <v>27</v>
      </c>
      <c r="J125" s="26">
        <f>E24</f>
        <v>0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8"/>
      <c r="C127" s="109" t="s">
        <v>106</v>
      </c>
      <c r="D127" s="110" t="s">
        <v>54</v>
      </c>
      <c r="E127" s="110" t="s">
        <v>50</v>
      </c>
      <c r="F127" s="110" t="s">
        <v>51</v>
      </c>
      <c r="G127" s="110" t="s">
        <v>107</v>
      </c>
      <c r="H127" s="110" t="s">
        <v>108</v>
      </c>
      <c r="I127" s="110" t="s">
        <v>109</v>
      </c>
      <c r="J127" s="110" t="s">
        <v>91</v>
      </c>
      <c r="K127" s="111" t="s">
        <v>110</v>
      </c>
      <c r="L127" s="108"/>
      <c r="M127" s="55" t="s">
        <v>1</v>
      </c>
      <c r="N127" s="56" t="s">
        <v>33</v>
      </c>
      <c r="O127" s="56" t="s">
        <v>111</v>
      </c>
      <c r="P127" s="56" t="s">
        <v>112</v>
      </c>
      <c r="Q127" s="56" t="s">
        <v>113</v>
      </c>
      <c r="R127" s="56" t="s">
        <v>114</v>
      </c>
      <c r="S127" s="56" t="s">
        <v>115</v>
      </c>
      <c r="T127" s="57" t="s">
        <v>116</v>
      </c>
    </row>
    <row r="128" spans="2:63" s="1" customFormat="1" ht="22.7" customHeight="1">
      <c r="B128" s="28"/>
      <c r="C128" s="60" t="s">
        <v>117</v>
      </c>
      <c r="J128" s="112">
        <f>BK128</f>
        <v>0</v>
      </c>
      <c r="L128" s="28"/>
      <c r="M128" s="58"/>
      <c r="N128" s="49"/>
      <c r="O128" s="49"/>
      <c r="P128" s="113">
        <f>P129+P211+P230</f>
        <v>1245.0509949999998</v>
      </c>
      <c r="Q128" s="49"/>
      <c r="R128" s="113">
        <f>R129+R211+R230</f>
        <v>24.3159215</v>
      </c>
      <c r="S128" s="49"/>
      <c r="T128" s="114">
        <f>T129+T211+T230</f>
        <v>0.9991299999999999</v>
      </c>
      <c r="AT128" s="16" t="s">
        <v>68</v>
      </c>
      <c r="AU128" s="16" t="s">
        <v>93</v>
      </c>
      <c r="BK128" s="115">
        <f>BK129+BK211+BK230</f>
        <v>0</v>
      </c>
    </row>
    <row r="129" spans="2:63" s="11" customFormat="1" ht="26.1" customHeight="1">
      <c r="B129" s="116"/>
      <c r="D129" s="117" t="s">
        <v>68</v>
      </c>
      <c r="E129" s="118" t="s">
        <v>118</v>
      </c>
      <c r="F129" s="118" t="s">
        <v>119</v>
      </c>
      <c r="J129" s="119">
        <f>BK129</f>
        <v>0</v>
      </c>
      <c r="L129" s="116"/>
      <c r="M129" s="120"/>
      <c r="P129" s="121">
        <f>P130+P132+P165+P193+P199+P201</f>
        <v>1129.609675</v>
      </c>
      <c r="R129" s="121">
        <f>R130+R132+R165+R193+R199+R201</f>
        <v>23.8935315</v>
      </c>
      <c r="T129" s="122">
        <f>T130+T132+T165+T193+T199+T201</f>
        <v>0.8899999999999999</v>
      </c>
      <c r="AR129" s="117" t="s">
        <v>77</v>
      </c>
      <c r="AT129" s="123" t="s">
        <v>68</v>
      </c>
      <c r="AU129" s="123" t="s">
        <v>69</v>
      </c>
      <c r="AY129" s="117" t="s">
        <v>120</v>
      </c>
      <c r="BK129" s="124">
        <f>BK130+BK132+BK165+BK193+BK199+BK201</f>
        <v>0</v>
      </c>
    </row>
    <row r="130" spans="2:63" s="11" customFormat="1" ht="22.7" customHeight="1">
      <c r="B130" s="116"/>
      <c r="D130" s="117" t="s">
        <v>68</v>
      </c>
      <c r="E130" s="125" t="s">
        <v>135</v>
      </c>
      <c r="F130" s="125" t="s">
        <v>393</v>
      </c>
      <c r="J130" s="126">
        <f>BK130</f>
        <v>0</v>
      </c>
      <c r="L130" s="116"/>
      <c r="M130" s="120"/>
      <c r="P130" s="121">
        <f>P131</f>
        <v>81.313</v>
      </c>
      <c r="R130" s="121">
        <f>R131</f>
        <v>17.2430215</v>
      </c>
      <c r="T130" s="122">
        <f>T131</f>
        <v>0</v>
      </c>
      <c r="AR130" s="117" t="s">
        <v>77</v>
      </c>
      <c r="AT130" s="123" t="s">
        <v>68</v>
      </c>
      <c r="AU130" s="123" t="s">
        <v>77</v>
      </c>
      <c r="AY130" s="117" t="s">
        <v>120</v>
      </c>
      <c r="BK130" s="124">
        <f>BK131</f>
        <v>0</v>
      </c>
    </row>
    <row r="131" spans="2:65" s="1" customFormat="1" ht="24.2" customHeight="1">
      <c r="B131" s="127"/>
      <c r="C131" s="128" t="s">
        <v>77</v>
      </c>
      <c r="D131" s="128" t="s">
        <v>123</v>
      </c>
      <c r="E131" s="129" t="s">
        <v>394</v>
      </c>
      <c r="F131" s="130" t="s">
        <v>395</v>
      </c>
      <c r="G131" s="131" t="s">
        <v>126</v>
      </c>
      <c r="H131" s="132">
        <v>66.65</v>
      </c>
      <c r="I131" s="133">
        <v>0</v>
      </c>
      <c r="J131" s="133">
        <f>ROUND(I131*H131,2)</f>
        <v>0</v>
      </c>
      <c r="K131" s="130"/>
      <c r="L131" s="28"/>
      <c r="M131" s="134" t="s">
        <v>1</v>
      </c>
      <c r="N131" s="135" t="s">
        <v>34</v>
      </c>
      <c r="O131" s="136">
        <v>1.22</v>
      </c>
      <c r="P131" s="136">
        <f>O131*H131</f>
        <v>81.313</v>
      </c>
      <c r="Q131" s="136">
        <v>0.25871</v>
      </c>
      <c r="R131" s="136">
        <f>Q131*H131</f>
        <v>17.2430215</v>
      </c>
      <c r="S131" s="136">
        <v>0</v>
      </c>
      <c r="T131" s="137">
        <f>S131*H131</f>
        <v>0</v>
      </c>
      <c r="AR131" s="138" t="s">
        <v>127</v>
      </c>
      <c r="AT131" s="138" t="s">
        <v>123</v>
      </c>
      <c r="AU131" s="138" t="s">
        <v>79</v>
      </c>
      <c r="AY131" s="16" t="s">
        <v>120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6" t="s">
        <v>77</v>
      </c>
      <c r="BK131" s="139">
        <f>ROUND(I131*H131,2)</f>
        <v>0</v>
      </c>
      <c r="BL131" s="16" t="s">
        <v>127</v>
      </c>
      <c r="BM131" s="138" t="s">
        <v>396</v>
      </c>
    </row>
    <row r="132" spans="2:63" s="11" customFormat="1" ht="22.7" customHeight="1">
      <c r="B132" s="116"/>
      <c r="D132" s="117" t="s">
        <v>68</v>
      </c>
      <c r="E132" s="125" t="s">
        <v>121</v>
      </c>
      <c r="F132" s="125" t="s">
        <v>122</v>
      </c>
      <c r="J132" s="126">
        <f>BK132</f>
        <v>0</v>
      </c>
      <c r="L132" s="116"/>
      <c r="M132" s="120"/>
      <c r="P132" s="121">
        <f>SUM(P133:P164)</f>
        <v>784.605</v>
      </c>
      <c r="R132" s="121">
        <f>SUM(R133:R164)</f>
        <v>6.64923</v>
      </c>
      <c r="T132" s="122">
        <f>SUM(T133:T164)</f>
        <v>0</v>
      </c>
      <c r="AR132" s="117" t="s">
        <v>77</v>
      </c>
      <c r="AT132" s="123" t="s">
        <v>68</v>
      </c>
      <c r="AU132" s="123" t="s">
        <v>77</v>
      </c>
      <c r="AY132" s="117" t="s">
        <v>120</v>
      </c>
      <c r="BK132" s="124">
        <f>SUM(BK133:BK164)</f>
        <v>0</v>
      </c>
    </row>
    <row r="133" spans="2:65" s="1" customFormat="1" ht="24.2" customHeight="1">
      <c r="B133" s="127"/>
      <c r="C133" s="128" t="s">
        <v>79</v>
      </c>
      <c r="D133" s="128" t="s">
        <v>123</v>
      </c>
      <c r="E133" s="129" t="s">
        <v>124</v>
      </c>
      <c r="F133" s="130" t="s">
        <v>125</v>
      </c>
      <c r="G133" s="131" t="s">
        <v>126</v>
      </c>
      <c r="H133" s="132">
        <v>20</v>
      </c>
      <c r="I133" s="133">
        <v>0</v>
      </c>
      <c r="J133" s="133">
        <f>ROUND(I133*H133,2)</f>
        <v>0</v>
      </c>
      <c r="K133" s="130"/>
      <c r="L133" s="28"/>
      <c r="M133" s="134" t="s">
        <v>1</v>
      </c>
      <c r="N133" s="135" t="s">
        <v>34</v>
      </c>
      <c r="O133" s="136">
        <v>0.08</v>
      </c>
      <c r="P133" s="136">
        <f>O133*H133</f>
        <v>1.6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127</v>
      </c>
      <c r="AT133" s="138" t="s">
        <v>123</v>
      </c>
      <c r="AU133" s="138" t="s">
        <v>79</v>
      </c>
      <c r="AY133" s="16" t="s">
        <v>120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6" t="s">
        <v>77</v>
      </c>
      <c r="BK133" s="139">
        <f>ROUND(I133*H133,2)</f>
        <v>0</v>
      </c>
      <c r="BL133" s="16" t="s">
        <v>127</v>
      </c>
      <c r="BM133" s="138" t="s">
        <v>397</v>
      </c>
    </row>
    <row r="134" spans="2:51" s="12" customFormat="1" ht="12">
      <c r="B134" s="140"/>
      <c r="D134" s="141" t="s">
        <v>129</v>
      </c>
      <c r="E134" s="142" t="s">
        <v>1</v>
      </c>
      <c r="F134" s="143" t="s">
        <v>130</v>
      </c>
      <c r="H134" s="142" t="s">
        <v>1</v>
      </c>
      <c r="L134" s="140"/>
      <c r="M134" s="144"/>
      <c r="T134" s="145"/>
      <c r="AT134" s="142" t="s">
        <v>129</v>
      </c>
      <c r="AU134" s="142" t="s">
        <v>79</v>
      </c>
      <c r="AV134" s="12" t="s">
        <v>77</v>
      </c>
      <c r="AW134" s="12" t="s">
        <v>26</v>
      </c>
      <c r="AX134" s="12" t="s">
        <v>69</v>
      </c>
      <c r="AY134" s="142" t="s">
        <v>120</v>
      </c>
    </row>
    <row r="135" spans="2:51" s="13" customFormat="1" ht="12">
      <c r="B135" s="146"/>
      <c r="D135" s="141" t="s">
        <v>129</v>
      </c>
      <c r="E135" s="147" t="s">
        <v>1</v>
      </c>
      <c r="F135" s="148" t="s">
        <v>152</v>
      </c>
      <c r="H135" s="149">
        <v>20</v>
      </c>
      <c r="L135" s="146"/>
      <c r="M135" s="150"/>
      <c r="T135" s="151"/>
      <c r="AT135" s="147" t="s">
        <v>129</v>
      </c>
      <c r="AU135" s="147" t="s">
        <v>79</v>
      </c>
      <c r="AV135" s="13" t="s">
        <v>79</v>
      </c>
      <c r="AW135" s="13" t="s">
        <v>26</v>
      </c>
      <c r="AX135" s="13" t="s">
        <v>69</v>
      </c>
      <c r="AY135" s="147" t="s">
        <v>120</v>
      </c>
    </row>
    <row r="136" spans="2:51" s="14" customFormat="1" ht="12">
      <c r="B136" s="152"/>
      <c r="D136" s="141" t="s">
        <v>129</v>
      </c>
      <c r="E136" s="153" t="s">
        <v>1</v>
      </c>
      <c r="F136" s="154" t="s">
        <v>131</v>
      </c>
      <c r="H136" s="155">
        <v>20</v>
      </c>
      <c r="L136" s="152"/>
      <c r="M136" s="156"/>
      <c r="T136" s="157"/>
      <c r="AT136" s="153" t="s">
        <v>129</v>
      </c>
      <c r="AU136" s="153" t="s">
        <v>79</v>
      </c>
      <c r="AV136" s="14" t="s">
        <v>127</v>
      </c>
      <c r="AW136" s="14" t="s">
        <v>26</v>
      </c>
      <c r="AX136" s="14" t="s">
        <v>77</v>
      </c>
      <c r="AY136" s="153" t="s">
        <v>120</v>
      </c>
    </row>
    <row r="137" spans="2:65" s="1" customFormat="1" ht="16.5" customHeight="1">
      <c r="B137" s="127"/>
      <c r="C137" s="128" t="s">
        <v>135</v>
      </c>
      <c r="D137" s="128" t="s">
        <v>123</v>
      </c>
      <c r="E137" s="129" t="s">
        <v>132</v>
      </c>
      <c r="F137" s="130" t="s">
        <v>133</v>
      </c>
      <c r="G137" s="131" t="s">
        <v>126</v>
      </c>
      <c r="H137" s="132">
        <v>40</v>
      </c>
      <c r="I137" s="133">
        <v>0</v>
      </c>
      <c r="J137" s="133">
        <f>ROUND(I137*H137,2)</f>
        <v>0</v>
      </c>
      <c r="K137" s="130" t="s">
        <v>1</v>
      </c>
      <c r="L137" s="28"/>
      <c r="M137" s="134" t="s">
        <v>1</v>
      </c>
      <c r="N137" s="135" t="s">
        <v>34</v>
      </c>
      <c r="O137" s="136">
        <v>0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127</v>
      </c>
      <c r="AT137" s="138" t="s">
        <v>123</v>
      </c>
      <c r="AU137" s="138" t="s">
        <v>79</v>
      </c>
      <c r="AY137" s="16" t="s">
        <v>120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6" t="s">
        <v>77</v>
      </c>
      <c r="BK137" s="139">
        <f>ROUND(I137*H137,2)</f>
        <v>0</v>
      </c>
      <c r="BL137" s="16" t="s">
        <v>127</v>
      </c>
      <c r="BM137" s="138" t="s">
        <v>398</v>
      </c>
    </row>
    <row r="138" spans="2:65" s="1" customFormat="1" ht="16.5" customHeight="1">
      <c r="B138" s="127"/>
      <c r="C138" s="128" t="s">
        <v>127</v>
      </c>
      <c r="D138" s="128" t="s">
        <v>123</v>
      </c>
      <c r="E138" s="129" t="s">
        <v>136</v>
      </c>
      <c r="F138" s="130" t="s">
        <v>137</v>
      </c>
      <c r="G138" s="131" t="s">
        <v>126</v>
      </c>
      <c r="H138" s="132">
        <v>237</v>
      </c>
      <c r="I138" s="133">
        <v>0</v>
      </c>
      <c r="J138" s="133">
        <f>ROUND(I138*H138,2)</f>
        <v>0</v>
      </c>
      <c r="K138" s="130" t="s">
        <v>1</v>
      </c>
      <c r="L138" s="28"/>
      <c r="M138" s="134" t="s">
        <v>1</v>
      </c>
      <c r="N138" s="135" t="s">
        <v>34</v>
      </c>
      <c r="O138" s="136">
        <v>0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127</v>
      </c>
      <c r="AT138" s="138" t="s">
        <v>123</v>
      </c>
      <c r="AU138" s="138" t="s">
        <v>79</v>
      </c>
      <c r="AY138" s="16" t="s">
        <v>120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6" t="s">
        <v>77</v>
      </c>
      <c r="BK138" s="139">
        <f>ROUND(I138*H138,2)</f>
        <v>0</v>
      </c>
      <c r="BL138" s="16" t="s">
        <v>127</v>
      </c>
      <c r="BM138" s="138" t="s">
        <v>399</v>
      </c>
    </row>
    <row r="139" spans="2:65" s="1" customFormat="1" ht="24.2" customHeight="1">
      <c r="B139" s="127"/>
      <c r="C139" s="128" t="s">
        <v>143</v>
      </c>
      <c r="D139" s="128" t="s">
        <v>123</v>
      </c>
      <c r="E139" s="129" t="s">
        <v>144</v>
      </c>
      <c r="F139" s="130" t="s">
        <v>145</v>
      </c>
      <c r="G139" s="131" t="s">
        <v>126</v>
      </c>
      <c r="H139" s="132">
        <v>10</v>
      </c>
      <c r="I139" s="133">
        <v>0</v>
      </c>
      <c r="J139" s="133">
        <f>ROUND(I139*H139,2)</f>
        <v>0</v>
      </c>
      <c r="K139" s="130"/>
      <c r="L139" s="28"/>
      <c r="M139" s="134" t="s">
        <v>1</v>
      </c>
      <c r="N139" s="135" t="s">
        <v>34</v>
      </c>
      <c r="O139" s="136">
        <v>0.47</v>
      </c>
      <c r="P139" s="136">
        <f>O139*H139</f>
        <v>4.699999999999999</v>
      </c>
      <c r="Q139" s="136">
        <v>0.02</v>
      </c>
      <c r="R139" s="136">
        <f>Q139*H139</f>
        <v>0.2</v>
      </c>
      <c r="S139" s="136">
        <v>0</v>
      </c>
      <c r="T139" s="137">
        <f>S139*H139</f>
        <v>0</v>
      </c>
      <c r="AR139" s="138" t="s">
        <v>127</v>
      </c>
      <c r="AT139" s="138" t="s">
        <v>123</v>
      </c>
      <c r="AU139" s="138" t="s">
        <v>79</v>
      </c>
      <c r="AY139" s="16" t="s">
        <v>120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77</v>
      </c>
      <c r="BK139" s="139">
        <f>ROUND(I139*H139,2)</f>
        <v>0</v>
      </c>
      <c r="BL139" s="16" t="s">
        <v>127</v>
      </c>
      <c r="BM139" s="138" t="s">
        <v>400</v>
      </c>
    </row>
    <row r="140" spans="2:51" s="13" customFormat="1" ht="12">
      <c r="B140" s="146"/>
      <c r="D140" s="141" t="s">
        <v>129</v>
      </c>
      <c r="E140" s="147" t="s">
        <v>1</v>
      </c>
      <c r="F140" s="148" t="s">
        <v>401</v>
      </c>
      <c r="H140" s="149">
        <v>10</v>
      </c>
      <c r="L140" s="146"/>
      <c r="M140" s="150"/>
      <c r="T140" s="151"/>
      <c r="AT140" s="147" t="s">
        <v>129</v>
      </c>
      <c r="AU140" s="147" t="s">
        <v>79</v>
      </c>
      <c r="AV140" s="13" t="s">
        <v>79</v>
      </c>
      <c r="AW140" s="13" t="s">
        <v>26</v>
      </c>
      <c r="AX140" s="13" t="s">
        <v>69</v>
      </c>
      <c r="AY140" s="147" t="s">
        <v>120</v>
      </c>
    </row>
    <row r="141" spans="2:51" s="14" customFormat="1" ht="12">
      <c r="B141" s="152"/>
      <c r="D141" s="141" t="s">
        <v>129</v>
      </c>
      <c r="E141" s="153" t="s">
        <v>1</v>
      </c>
      <c r="F141" s="154" t="s">
        <v>131</v>
      </c>
      <c r="H141" s="155">
        <v>10</v>
      </c>
      <c r="L141" s="152"/>
      <c r="M141" s="156"/>
      <c r="T141" s="157"/>
      <c r="AT141" s="153" t="s">
        <v>129</v>
      </c>
      <c r="AU141" s="153" t="s">
        <v>79</v>
      </c>
      <c r="AV141" s="14" t="s">
        <v>127</v>
      </c>
      <c r="AW141" s="14" t="s">
        <v>26</v>
      </c>
      <c r="AX141" s="14" t="s">
        <v>77</v>
      </c>
      <c r="AY141" s="153" t="s">
        <v>120</v>
      </c>
    </row>
    <row r="142" spans="2:65" s="1" customFormat="1" ht="24.2" customHeight="1">
      <c r="B142" s="127"/>
      <c r="C142" s="128" t="s">
        <v>121</v>
      </c>
      <c r="D142" s="128" t="s">
        <v>123</v>
      </c>
      <c r="E142" s="129" t="s">
        <v>402</v>
      </c>
      <c r="F142" s="130" t="s">
        <v>403</v>
      </c>
      <c r="G142" s="131" t="s">
        <v>126</v>
      </c>
      <c r="H142" s="132">
        <v>237</v>
      </c>
      <c r="I142" s="133">
        <v>0</v>
      </c>
      <c r="J142" s="133">
        <f>ROUND(I142*H142,2)</f>
        <v>0</v>
      </c>
      <c r="K142" s="130"/>
      <c r="L142" s="28"/>
      <c r="M142" s="134" t="s">
        <v>1</v>
      </c>
      <c r="N142" s="135" t="s">
        <v>34</v>
      </c>
      <c r="O142" s="136">
        <v>0.398</v>
      </c>
      <c r="P142" s="136">
        <f>O142*H142</f>
        <v>94.32600000000001</v>
      </c>
      <c r="Q142" s="136">
        <v>0.01244</v>
      </c>
      <c r="R142" s="136">
        <f>Q142*H142</f>
        <v>2.94828</v>
      </c>
      <c r="S142" s="136">
        <v>0</v>
      </c>
      <c r="T142" s="137">
        <f>S142*H142</f>
        <v>0</v>
      </c>
      <c r="AR142" s="138" t="s">
        <v>127</v>
      </c>
      <c r="AT142" s="138" t="s">
        <v>123</v>
      </c>
      <c r="AU142" s="138" t="s">
        <v>79</v>
      </c>
      <c r="AY142" s="16" t="s">
        <v>120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77</v>
      </c>
      <c r="BK142" s="139">
        <f>ROUND(I142*H142,2)</f>
        <v>0</v>
      </c>
      <c r="BL142" s="16" t="s">
        <v>127</v>
      </c>
      <c r="BM142" s="138" t="s">
        <v>404</v>
      </c>
    </row>
    <row r="143" spans="2:51" s="12" customFormat="1" ht="12">
      <c r="B143" s="140"/>
      <c r="D143" s="141" t="s">
        <v>129</v>
      </c>
      <c r="E143" s="142" t="s">
        <v>1</v>
      </c>
      <c r="F143" s="143" t="s">
        <v>405</v>
      </c>
      <c r="H143" s="142" t="s">
        <v>1</v>
      </c>
      <c r="L143" s="140"/>
      <c r="M143" s="144"/>
      <c r="T143" s="145"/>
      <c r="AT143" s="142" t="s">
        <v>129</v>
      </c>
      <c r="AU143" s="142" t="s">
        <v>79</v>
      </c>
      <c r="AV143" s="12" t="s">
        <v>77</v>
      </c>
      <c r="AW143" s="12" t="s">
        <v>26</v>
      </c>
      <c r="AX143" s="12" t="s">
        <v>69</v>
      </c>
      <c r="AY143" s="142" t="s">
        <v>120</v>
      </c>
    </row>
    <row r="144" spans="2:51" s="13" customFormat="1" ht="12">
      <c r="B144" s="146"/>
      <c r="D144" s="141" t="s">
        <v>129</v>
      </c>
      <c r="E144" s="147" t="s">
        <v>1</v>
      </c>
      <c r="F144" s="148" t="s">
        <v>406</v>
      </c>
      <c r="H144" s="149">
        <v>237</v>
      </c>
      <c r="L144" s="146"/>
      <c r="M144" s="150"/>
      <c r="T144" s="151"/>
      <c r="AT144" s="147" t="s">
        <v>129</v>
      </c>
      <c r="AU144" s="147" t="s">
        <v>79</v>
      </c>
      <c r="AV144" s="13" t="s">
        <v>79</v>
      </c>
      <c r="AW144" s="13" t="s">
        <v>26</v>
      </c>
      <c r="AX144" s="13" t="s">
        <v>69</v>
      </c>
      <c r="AY144" s="147" t="s">
        <v>120</v>
      </c>
    </row>
    <row r="145" spans="2:51" s="14" customFormat="1" ht="12">
      <c r="B145" s="152"/>
      <c r="D145" s="141" t="s">
        <v>129</v>
      </c>
      <c r="E145" s="153" t="s">
        <v>1</v>
      </c>
      <c r="F145" s="154" t="s">
        <v>131</v>
      </c>
      <c r="H145" s="155">
        <v>237</v>
      </c>
      <c r="L145" s="152"/>
      <c r="M145" s="156"/>
      <c r="T145" s="157"/>
      <c r="AT145" s="153" t="s">
        <v>129</v>
      </c>
      <c r="AU145" s="153" t="s">
        <v>79</v>
      </c>
      <c r="AV145" s="14" t="s">
        <v>127</v>
      </c>
      <c r="AW145" s="14" t="s">
        <v>26</v>
      </c>
      <c r="AX145" s="14" t="s">
        <v>77</v>
      </c>
      <c r="AY145" s="153" t="s">
        <v>120</v>
      </c>
    </row>
    <row r="146" spans="2:65" s="1" customFormat="1" ht="33" customHeight="1">
      <c r="B146" s="127"/>
      <c r="C146" s="128" t="s">
        <v>153</v>
      </c>
      <c r="D146" s="128" t="s">
        <v>123</v>
      </c>
      <c r="E146" s="129" t="s">
        <v>148</v>
      </c>
      <c r="F146" s="130" t="s">
        <v>149</v>
      </c>
      <c r="G146" s="131" t="s">
        <v>126</v>
      </c>
      <c r="H146" s="132">
        <v>30</v>
      </c>
      <c r="I146" s="133">
        <v>0</v>
      </c>
      <c r="J146" s="133">
        <f>ROUND(I146*H146,2)</f>
        <v>0</v>
      </c>
      <c r="K146" s="130"/>
      <c r="L146" s="28"/>
      <c r="M146" s="134" t="s">
        <v>1</v>
      </c>
      <c r="N146" s="135" t="s">
        <v>34</v>
      </c>
      <c r="O146" s="136">
        <v>0.972</v>
      </c>
      <c r="P146" s="136">
        <f>O146*H146</f>
        <v>29.16</v>
      </c>
      <c r="Q146" s="136">
        <v>0.01701</v>
      </c>
      <c r="R146" s="136">
        <f>Q146*H146</f>
        <v>0.5103</v>
      </c>
      <c r="S146" s="136">
        <v>0</v>
      </c>
      <c r="T146" s="137">
        <f>S146*H146</f>
        <v>0</v>
      </c>
      <c r="AR146" s="138" t="s">
        <v>127</v>
      </c>
      <c r="AT146" s="138" t="s">
        <v>123</v>
      </c>
      <c r="AU146" s="138" t="s">
        <v>79</v>
      </c>
      <c r="AY146" s="16" t="s">
        <v>120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77</v>
      </c>
      <c r="BK146" s="139">
        <f>ROUND(I146*H146,2)</f>
        <v>0</v>
      </c>
      <c r="BL146" s="16" t="s">
        <v>127</v>
      </c>
      <c r="BM146" s="138" t="s">
        <v>407</v>
      </c>
    </row>
    <row r="147" spans="2:51" s="12" customFormat="1" ht="12">
      <c r="B147" s="140"/>
      <c r="D147" s="141" t="s">
        <v>129</v>
      </c>
      <c r="E147" s="142" t="s">
        <v>1</v>
      </c>
      <c r="F147" s="143" t="s">
        <v>151</v>
      </c>
      <c r="H147" s="142" t="s">
        <v>1</v>
      </c>
      <c r="L147" s="140"/>
      <c r="M147" s="144"/>
      <c r="T147" s="145"/>
      <c r="AT147" s="142" t="s">
        <v>129</v>
      </c>
      <c r="AU147" s="142" t="s">
        <v>79</v>
      </c>
      <c r="AV147" s="12" t="s">
        <v>77</v>
      </c>
      <c r="AW147" s="12" t="s">
        <v>26</v>
      </c>
      <c r="AX147" s="12" t="s">
        <v>69</v>
      </c>
      <c r="AY147" s="142" t="s">
        <v>120</v>
      </c>
    </row>
    <row r="148" spans="2:51" s="13" customFormat="1" ht="12">
      <c r="B148" s="146"/>
      <c r="D148" s="141" t="s">
        <v>129</v>
      </c>
      <c r="E148" s="147" t="s">
        <v>1</v>
      </c>
      <c r="F148" s="148" t="s">
        <v>260</v>
      </c>
      <c r="H148" s="149">
        <v>30</v>
      </c>
      <c r="L148" s="146"/>
      <c r="M148" s="150"/>
      <c r="T148" s="151"/>
      <c r="AT148" s="147" t="s">
        <v>129</v>
      </c>
      <c r="AU148" s="147" t="s">
        <v>79</v>
      </c>
      <c r="AV148" s="13" t="s">
        <v>79</v>
      </c>
      <c r="AW148" s="13" t="s">
        <v>26</v>
      </c>
      <c r="AX148" s="13" t="s">
        <v>69</v>
      </c>
      <c r="AY148" s="147" t="s">
        <v>120</v>
      </c>
    </row>
    <row r="149" spans="2:51" s="14" customFormat="1" ht="12">
      <c r="B149" s="152"/>
      <c r="D149" s="141" t="s">
        <v>129</v>
      </c>
      <c r="E149" s="153" t="s">
        <v>1</v>
      </c>
      <c r="F149" s="154" t="s">
        <v>131</v>
      </c>
      <c r="H149" s="155">
        <v>30</v>
      </c>
      <c r="L149" s="152"/>
      <c r="M149" s="156"/>
      <c r="T149" s="157"/>
      <c r="AT149" s="153" t="s">
        <v>129</v>
      </c>
      <c r="AU149" s="153" t="s">
        <v>79</v>
      </c>
      <c r="AV149" s="14" t="s">
        <v>127</v>
      </c>
      <c r="AW149" s="14" t="s">
        <v>26</v>
      </c>
      <c r="AX149" s="14" t="s">
        <v>77</v>
      </c>
      <c r="AY149" s="153" t="s">
        <v>120</v>
      </c>
    </row>
    <row r="150" spans="2:65" s="1" customFormat="1" ht="24.2" customHeight="1">
      <c r="B150" s="127"/>
      <c r="C150" s="128" t="s">
        <v>157</v>
      </c>
      <c r="D150" s="128" t="s">
        <v>123</v>
      </c>
      <c r="E150" s="129" t="s">
        <v>408</v>
      </c>
      <c r="F150" s="130" t="s">
        <v>409</v>
      </c>
      <c r="G150" s="131" t="s">
        <v>126</v>
      </c>
      <c r="H150" s="132">
        <v>237</v>
      </c>
      <c r="I150" s="133">
        <v>0</v>
      </c>
      <c r="J150" s="133">
        <f>ROUND(I150*H150,2)</f>
        <v>0</v>
      </c>
      <c r="K150" s="130"/>
      <c r="L150" s="28"/>
      <c r="M150" s="134" t="s">
        <v>1</v>
      </c>
      <c r="N150" s="135" t="s">
        <v>34</v>
      </c>
      <c r="O150" s="136">
        <v>2.562</v>
      </c>
      <c r="P150" s="136">
        <f>O150*H150</f>
        <v>607.194</v>
      </c>
      <c r="Q150" s="136">
        <v>0.01245</v>
      </c>
      <c r="R150" s="136">
        <f>Q150*H150</f>
        <v>2.95065</v>
      </c>
      <c r="S150" s="136">
        <v>0</v>
      </c>
      <c r="T150" s="137">
        <f>S150*H150</f>
        <v>0</v>
      </c>
      <c r="AR150" s="138" t="s">
        <v>127</v>
      </c>
      <c r="AT150" s="138" t="s">
        <v>123</v>
      </c>
      <c r="AU150" s="138" t="s">
        <v>79</v>
      </c>
      <c r="AY150" s="16" t="s">
        <v>120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77</v>
      </c>
      <c r="BK150" s="139">
        <f>ROUND(I150*H150,2)</f>
        <v>0</v>
      </c>
      <c r="BL150" s="16" t="s">
        <v>127</v>
      </c>
      <c r="BM150" s="138" t="s">
        <v>410</v>
      </c>
    </row>
    <row r="151" spans="2:65" s="1" customFormat="1" ht="24.2" customHeight="1">
      <c r="B151" s="127"/>
      <c r="C151" s="128" t="s">
        <v>161</v>
      </c>
      <c r="D151" s="128" t="s">
        <v>123</v>
      </c>
      <c r="E151" s="129" t="s">
        <v>158</v>
      </c>
      <c r="F151" s="130" t="s">
        <v>159</v>
      </c>
      <c r="G151" s="131" t="s">
        <v>126</v>
      </c>
      <c r="H151" s="132">
        <v>10</v>
      </c>
      <c r="I151" s="133">
        <v>0</v>
      </c>
      <c r="J151" s="133">
        <f>ROUND(I151*H151,2)</f>
        <v>0</v>
      </c>
      <c r="K151" s="130"/>
      <c r="L151" s="28"/>
      <c r="M151" s="134" t="s">
        <v>1</v>
      </c>
      <c r="N151" s="135" t="s">
        <v>34</v>
      </c>
      <c r="O151" s="136">
        <v>0.252</v>
      </c>
      <c r="P151" s="136">
        <f>O151*H151</f>
        <v>2.52</v>
      </c>
      <c r="Q151" s="136">
        <v>0.004</v>
      </c>
      <c r="R151" s="136">
        <f>Q151*H151</f>
        <v>0.04</v>
      </c>
      <c r="S151" s="136">
        <v>0</v>
      </c>
      <c r="T151" s="137">
        <f>S151*H151</f>
        <v>0</v>
      </c>
      <c r="AR151" s="138" t="s">
        <v>127</v>
      </c>
      <c r="AT151" s="138" t="s">
        <v>123</v>
      </c>
      <c r="AU151" s="138" t="s">
        <v>79</v>
      </c>
      <c r="AY151" s="16" t="s">
        <v>120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77</v>
      </c>
      <c r="BK151" s="139">
        <f>ROUND(I151*H151,2)</f>
        <v>0</v>
      </c>
      <c r="BL151" s="16" t="s">
        <v>127</v>
      </c>
      <c r="BM151" s="138" t="s">
        <v>411</v>
      </c>
    </row>
    <row r="152" spans="2:51" s="13" customFormat="1" ht="12">
      <c r="B152" s="146"/>
      <c r="D152" s="141" t="s">
        <v>129</v>
      </c>
      <c r="E152" s="147" t="s">
        <v>1</v>
      </c>
      <c r="F152" s="148" t="s">
        <v>401</v>
      </c>
      <c r="H152" s="149">
        <v>10</v>
      </c>
      <c r="L152" s="146"/>
      <c r="M152" s="150"/>
      <c r="T152" s="151"/>
      <c r="AT152" s="147" t="s">
        <v>129</v>
      </c>
      <c r="AU152" s="147" t="s">
        <v>79</v>
      </c>
      <c r="AV152" s="13" t="s">
        <v>79</v>
      </c>
      <c r="AW152" s="13" t="s">
        <v>26</v>
      </c>
      <c r="AX152" s="13" t="s">
        <v>69</v>
      </c>
      <c r="AY152" s="147" t="s">
        <v>120</v>
      </c>
    </row>
    <row r="153" spans="2:51" s="14" customFormat="1" ht="12">
      <c r="B153" s="152"/>
      <c r="D153" s="141" t="s">
        <v>129</v>
      </c>
      <c r="E153" s="153" t="s">
        <v>1</v>
      </c>
      <c r="F153" s="154" t="s">
        <v>131</v>
      </c>
      <c r="H153" s="155">
        <v>10</v>
      </c>
      <c r="L153" s="152"/>
      <c r="M153" s="156"/>
      <c r="T153" s="157"/>
      <c r="AT153" s="153" t="s">
        <v>129</v>
      </c>
      <c r="AU153" s="153" t="s">
        <v>79</v>
      </c>
      <c r="AV153" s="14" t="s">
        <v>127</v>
      </c>
      <c r="AW153" s="14" t="s">
        <v>26</v>
      </c>
      <c r="AX153" s="14" t="s">
        <v>77</v>
      </c>
      <c r="AY153" s="153" t="s">
        <v>120</v>
      </c>
    </row>
    <row r="154" spans="2:65" s="1" customFormat="1" ht="24.2" customHeight="1">
      <c r="B154" s="127"/>
      <c r="C154" s="128" t="s">
        <v>167</v>
      </c>
      <c r="D154" s="128" t="s">
        <v>123</v>
      </c>
      <c r="E154" s="129" t="s">
        <v>162</v>
      </c>
      <c r="F154" s="130" t="s">
        <v>163</v>
      </c>
      <c r="G154" s="131" t="s">
        <v>126</v>
      </c>
      <c r="H154" s="132">
        <v>85</v>
      </c>
      <c r="I154" s="133">
        <v>0</v>
      </c>
      <c r="J154" s="133">
        <f>ROUND(I154*H154,2)</f>
        <v>0</v>
      </c>
      <c r="K154" s="130"/>
      <c r="L154" s="28"/>
      <c r="M154" s="134" t="s">
        <v>1</v>
      </c>
      <c r="N154" s="135" t="s">
        <v>34</v>
      </c>
      <c r="O154" s="136">
        <v>0.06</v>
      </c>
      <c r="P154" s="136">
        <f>O154*H154</f>
        <v>5.1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127</v>
      </c>
      <c r="AT154" s="138" t="s">
        <v>123</v>
      </c>
      <c r="AU154" s="138" t="s">
        <v>79</v>
      </c>
      <c r="AY154" s="16" t="s">
        <v>120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77</v>
      </c>
      <c r="BK154" s="139">
        <f>ROUND(I154*H154,2)</f>
        <v>0</v>
      </c>
      <c r="BL154" s="16" t="s">
        <v>127</v>
      </c>
      <c r="BM154" s="138" t="s">
        <v>412</v>
      </c>
    </row>
    <row r="155" spans="2:51" s="12" customFormat="1" ht="12">
      <c r="B155" s="140"/>
      <c r="D155" s="141" t="s">
        <v>129</v>
      </c>
      <c r="E155" s="142" t="s">
        <v>1</v>
      </c>
      <c r="F155" s="143" t="s">
        <v>413</v>
      </c>
      <c r="H155" s="142" t="s">
        <v>1</v>
      </c>
      <c r="L155" s="140"/>
      <c r="M155" s="144"/>
      <c r="T155" s="145"/>
      <c r="AT155" s="142" t="s">
        <v>129</v>
      </c>
      <c r="AU155" s="142" t="s">
        <v>79</v>
      </c>
      <c r="AV155" s="12" t="s">
        <v>77</v>
      </c>
      <c r="AW155" s="12" t="s">
        <v>26</v>
      </c>
      <c r="AX155" s="12" t="s">
        <v>69</v>
      </c>
      <c r="AY155" s="142" t="s">
        <v>120</v>
      </c>
    </row>
    <row r="156" spans="2:51" s="13" customFormat="1" ht="12">
      <c r="B156" s="146"/>
      <c r="D156" s="141" t="s">
        <v>129</v>
      </c>
      <c r="E156" s="147" t="s">
        <v>1</v>
      </c>
      <c r="F156" s="148" t="s">
        <v>414</v>
      </c>
      <c r="H156" s="149">
        <v>85</v>
      </c>
      <c r="L156" s="146"/>
      <c r="M156" s="150"/>
      <c r="T156" s="151"/>
      <c r="AT156" s="147" t="s">
        <v>129</v>
      </c>
      <c r="AU156" s="147" t="s">
        <v>79</v>
      </c>
      <c r="AV156" s="13" t="s">
        <v>79</v>
      </c>
      <c r="AW156" s="13" t="s">
        <v>26</v>
      </c>
      <c r="AX156" s="13" t="s">
        <v>69</v>
      </c>
      <c r="AY156" s="147" t="s">
        <v>120</v>
      </c>
    </row>
    <row r="157" spans="2:51" s="14" customFormat="1" ht="12">
      <c r="B157" s="152"/>
      <c r="D157" s="141" t="s">
        <v>129</v>
      </c>
      <c r="E157" s="153" t="s">
        <v>1</v>
      </c>
      <c r="F157" s="154" t="s">
        <v>131</v>
      </c>
      <c r="H157" s="155">
        <v>85</v>
      </c>
      <c r="L157" s="152"/>
      <c r="M157" s="156"/>
      <c r="T157" s="157"/>
      <c r="AT157" s="153" t="s">
        <v>129</v>
      </c>
      <c r="AU157" s="153" t="s">
        <v>79</v>
      </c>
      <c r="AV157" s="14" t="s">
        <v>127</v>
      </c>
      <c r="AW157" s="14" t="s">
        <v>26</v>
      </c>
      <c r="AX157" s="14" t="s">
        <v>77</v>
      </c>
      <c r="AY157" s="153" t="s">
        <v>120</v>
      </c>
    </row>
    <row r="158" spans="2:65" s="1" customFormat="1" ht="16.5" customHeight="1">
      <c r="B158" s="127"/>
      <c r="C158" s="128" t="s">
        <v>173</v>
      </c>
      <c r="D158" s="128" t="s">
        <v>123</v>
      </c>
      <c r="E158" s="129" t="s">
        <v>168</v>
      </c>
      <c r="F158" s="130" t="s">
        <v>169</v>
      </c>
      <c r="G158" s="131" t="s">
        <v>126</v>
      </c>
      <c r="H158" s="132">
        <v>267</v>
      </c>
      <c r="I158" s="133">
        <v>0</v>
      </c>
      <c r="J158" s="133">
        <f>ROUND(I158*H158,2)</f>
        <v>0</v>
      </c>
      <c r="K158" s="130"/>
      <c r="L158" s="28"/>
      <c r="M158" s="134" t="s">
        <v>1</v>
      </c>
      <c r="N158" s="135" t="s">
        <v>34</v>
      </c>
      <c r="O158" s="136">
        <v>0.14</v>
      </c>
      <c r="P158" s="136">
        <f>O158*H158</f>
        <v>37.38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127</v>
      </c>
      <c r="AT158" s="138" t="s">
        <v>123</v>
      </c>
      <c r="AU158" s="138" t="s">
        <v>79</v>
      </c>
      <c r="AY158" s="16" t="s">
        <v>120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77</v>
      </c>
      <c r="BK158" s="139">
        <f>ROUND(I158*H158,2)</f>
        <v>0</v>
      </c>
      <c r="BL158" s="16" t="s">
        <v>127</v>
      </c>
      <c r="BM158" s="138" t="s">
        <v>415</v>
      </c>
    </row>
    <row r="159" spans="2:51" s="12" customFormat="1" ht="12">
      <c r="B159" s="140"/>
      <c r="D159" s="141" t="s">
        <v>129</v>
      </c>
      <c r="E159" s="142" t="s">
        <v>1</v>
      </c>
      <c r="F159" s="143" t="s">
        <v>151</v>
      </c>
      <c r="H159" s="142" t="s">
        <v>1</v>
      </c>
      <c r="L159" s="140"/>
      <c r="M159" s="144"/>
      <c r="T159" s="145"/>
      <c r="AT159" s="142" t="s">
        <v>129</v>
      </c>
      <c r="AU159" s="142" t="s">
        <v>79</v>
      </c>
      <c r="AV159" s="12" t="s">
        <v>77</v>
      </c>
      <c r="AW159" s="12" t="s">
        <v>26</v>
      </c>
      <c r="AX159" s="12" t="s">
        <v>69</v>
      </c>
      <c r="AY159" s="142" t="s">
        <v>120</v>
      </c>
    </row>
    <row r="160" spans="2:51" s="13" customFormat="1" ht="12">
      <c r="B160" s="146"/>
      <c r="D160" s="141" t="s">
        <v>129</v>
      </c>
      <c r="E160" s="147" t="s">
        <v>1</v>
      </c>
      <c r="F160" s="148" t="s">
        <v>260</v>
      </c>
      <c r="H160" s="149">
        <v>30</v>
      </c>
      <c r="L160" s="146"/>
      <c r="M160" s="150"/>
      <c r="T160" s="151"/>
      <c r="AT160" s="147" t="s">
        <v>129</v>
      </c>
      <c r="AU160" s="147" t="s">
        <v>79</v>
      </c>
      <c r="AV160" s="13" t="s">
        <v>79</v>
      </c>
      <c r="AW160" s="13" t="s">
        <v>26</v>
      </c>
      <c r="AX160" s="13" t="s">
        <v>69</v>
      </c>
      <c r="AY160" s="147" t="s">
        <v>120</v>
      </c>
    </row>
    <row r="161" spans="2:51" s="12" customFormat="1" ht="12">
      <c r="B161" s="140"/>
      <c r="D161" s="141" t="s">
        <v>129</v>
      </c>
      <c r="E161" s="142" t="s">
        <v>1</v>
      </c>
      <c r="F161" s="143" t="s">
        <v>171</v>
      </c>
      <c r="H161" s="142" t="s">
        <v>1</v>
      </c>
      <c r="L161" s="140"/>
      <c r="M161" s="144"/>
      <c r="T161" s="145"/>
      <c r="AT161" s="142" t="s">
        <v>129</v>
      </c>
      <c r="AU161" s="142" t="s">
        <v>79</v>
      </c>
      <c r="AV161" s="12" t="s">
        <v>77</v>
      </c>
      <c r="AW161" s="12" t="s">
        <v>26</v>
      </c>
      <c r="AX161" s="12" t="s">
        <v>69</v>
      </c>
      <c r="AY161" s="142" t="s">
        <v>120</v>
      </c>
    </row>
    <row r="162" spans="2:51" s="13" customFormat="1" ht="12">
      <c r="B162" s="146"/>
      <c r="D162" s="141" t="s">
        <v>129</v>
      </c>
      <c r="E162" s="147" t="s">
        <v>1</v>
      </c>
      <c r="F162" s="148" t="s">
        <v>406</v>
      </c>
      <c r="H162" s="149">
        <v>237</v>
      </c>
      <c r="L162" s="146"/>
      <c r="M162" s="150"/>
      <c r="T162" s="151"/>
      <c r="AT162" s="147" t="s">
        <v>129</v>
      </c>
      <c r="AU162" s="147" t="s">
        <v>79</v>
      </c>
      <c r="AV162" s="13" t="s">
        <v>79</v>
      </c>
      <c r="AW162" s="13" t="s">
        <v>26</v>
      </c>
      <c r="AX162" s="13" t="s">
        <v>69</v>
      </c>
      <c r="AY162" s="147" t="s">
        <v>120</v>
      </c>
    </row>
    <row r="163" spans="2:51" s="14" customFormat="1" ht="12">
      <c r="B163" s="152"/>
      <c r="D163" s="141" t="s">
        <v>129</v>
      </c>
      <c r="E163" s="153" t="s">
        <v>1</v>
      </c>
      <c r="F163" s="154" t="s">
        <v>131</v>
      </c>
      <c r="H163" s="155">
        <v>267</v>
      </c>
      <c r="L163" s="152"/>
      <c r="M163" s="156"/>
      <c r="T163" s="157"/>
      <c r="AT163" s="153" t="s">
        <v>129</v>
      </c>
      <c r="AU163" s="153" t="s">
        <v>79</v>
      </c>
      <c r="AV163" s="14" t="s">
        <v>127</v>
      </c>
      <c r="AW163" s="14" t="s">
        <v>26</v>
      </c>
      <c r="AX163" s="14" t="s">
        <v>77</v>
      </c>
      <c r="AY163" s="153" t="s">
        <v>120</v>
      </c>
    </row>
    <row r="164" spans="2:65" s="1" customFormat="1" ht="24.2" customHeight="1">
      <c r="B164" s="127"/>
      <c r="C164" s="128" t="s">
        <v>179</v>
      </c>
      <c r="D164" s="128" t="s">
        <v>123</v>
      </c>
      <c r="E164" s="129" t="s">
        <v>174</v>
      </c>
      <c r="F164" s="130" t="s">
        <v>175</v>
      </c>
      <c r="G164" s="131" t="s">
        <v>176</v>
      </c>
      <c r="H164" s="132">
        <v>35</v>
      </c>
      <c r="I164" s="133">
        <v>0</v>
      </c>
      <c r="J164" s="133">
        <f>ROUND(I164*H164,2)</f>
        <v>0</v>
      </c>
      <c r="K164" s="130"/>
      <c r="L164" s="28"/>
      <c r="M164" s="134" t="s">
        <v>1</v>
      </c>
      <c r="N164" s="135" t="s">
        <v>34</v>
      </c>
      <c r="O164" s="136">
        <v>0.075</v>
      </c>
      <c r="P164" s="136">
        <f>O164*H164</f>
        <v>2.625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127</v>
      </c>
      <c r="AT164" s="138" t="s">
        <v>123</v>
      </c>
      <c r="AU164" s="138" t="s">
        <v>79</v>
      </c>
      <c r="AY164" s="16" t="s">
        <v>120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6" t="s">
        <v>77</v>
      </c>
      <c r="BK164" s="139">
        <f>ROUND(I164*H164,2)</f>
        <v>0</v>
      </c>
      <c r="BL164" s="16" t="s">
        <v>127</v>
      </c>
      <c r="BM164" s="138" t="s">
        <v>416</v>
      </c>
    </row>
    <row r="165" spans="2:63" s="11" customFormat="1" ht="22.7" customHeight="1">
      <c r="B165" s="116"/>
      <c r="D165" s="117" t="s">
        <v>68</v>
      </c>
      <c r="E165" s="125" t="s">
        <v>161</v>
      </c>
      <c r="F165" s="125" t="s">
        <v>178</v>
      </c>
      <c r="J165" s="126">
        <f>BK165</f>
        <v>0</v>
      </c>
      <c r="L165" s="116"/>
      <c r="M165" s="120"/>
      <c r="P165" s="121">
        <f>SUM(P166:P192)</f>
        <v>150.81560000000002</v>
      </c>
      <c r="R165" s="121">
        <f>SUM(R166:R192)</f>
        <v>0.00128</v>
      </c>
      <c r="T165" s="122">
        <f>SUM(T166:T192)</f>
        <v>0.8899999999999999</v>
      </c>
      <c r="AR165" s="117" t="s">
        <v>77</v>
      </c>
      <c r="AT165" s="123" t="s">
        <v>68</v>
      </c>
      <c r="AU165" s="123" t="s">
        <v>77</v>
      </c>
      <c r="AY165" s="117" t="s">
        <v>120</v>
      </c>
      <c r="BK165" s="124">
        <f>SUM(BK166:BK192)</f>
        <v>0</v>
      </c>
    </row>
    <row r="166" spans="2:65" s="1" customFormat="1" ht="37.7" customHeight="1">
      <c r="B166" s="127"/>
      <c r="C166" s="128" t="s">
        <v>183</v>
      </c>
      <c r="D166" s="128" t="s">
        <v>123</v>
      </c>
      <c r="E166" s="129" t="s">
        <v>180</v>
      </c>
      <c r="F166" s="130" t="s">
        <v>181</v>
      </c>
      <c r="G166" s="131" t="s">
        <v>126</v>
      </c>
      <c r="H166" s="132">
        <v>237</v>
      </c>
      <c r="I166" s="133">
        <v>0</v>
      </c>
      <c r="J166" s="133">
        <f>ROUND(I166*H166,2)</f>
        <v>0</v>
      </c>
      <c r="K166" s="130"/>
      <c r="L166" s="28"/>
      <c r="M166" s="134" t="s">
        <v>1</v>
      </c>
      <c r="N166" s="135" t="s">
        <v>34</v>
      </c>
      <c r="O166" s="136">
        <v>0.16</v>
      </c>
      <c r="P166" s="136">
        <f>O166*H166</f>
        <v>37.92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127</v>
      </c>
      <c r="AT166" s="138" t="s">
        <v>123</v>
      </c>
      <c r="AU166" s="138" t="s">
        <v>79</v>
      </c>
      <c r="AY166" s="16" t="s">
        <v>120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77</v>
      </c>
      <c r="BK166" s="139">
        <f>ROUND(I166*H166,2)</f>
        <v>0</v>
      </c>
      <c r="BL166" s="16" t="s">
        <v>127</v>
      </c>
      <c r="BM166" s="138" t="s">
        <v>417</v>
      </c>
    </row>
    <row r="167" spans="2:65" s="1" customFormat="1" ht="37.7" customHeight="1">
      <c r="B167" s="127"/>
      <c r="C167" s="128" t="s">
        <v>187</v>
      </c>
      <c r="D167" s="128" t="s">
        <v>123</v>
      </c>
      <c r="E167" s="129" t="s">
        <v>184</v>
      </c>
      <c r="F167" s="130" t="s">
        <v>185</v>
      </c>
      <c r="G167" s="131" t="s">
        <v>126</v>
      </c>
      <c r="H167" s="132">
        <v>21330</v>
      </c>
      <c r="I167" s="133">
        <v>0</v>
      </c>
      <c r="J167" s="133">
        <f>ROUND(I167*H167,2)</f>
        <v>0</v>
      </c>
      <c r="K167" s="130"/>
      <c r="L167" s="28"/>
      <c r="M167" s="134" t="s">
        <v>1</v>
      </c>
      <c r="N167" s="135" t="s">
        <v>34</v>
      </c>
      <c r="O167" s="136">
        <v>0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127</v>
      </c>
      <c r="AT167" s="138" t="s">
        <v>123</v>
      </c>
      <c r="AU167" s="138" t="s">
        <v>79</v>
      </c>
      <c r="AY167" s="16" t="s">
        <v>120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6" t="s">
        <v>77</v>
      </c>
      <c r="BK167" s="139">
        <f>ROUND(I167*H167,2)</f>
        <v>0</v>
      </c>
      <c r="BL167" s="16" t="s">
        <v>127</v>
      </c>
      <c r="BM167" s="138" t="s">
        <v>418</v>
      </c>
    </row>
    <row r="168" spans="2:65" s="1" customFormat="1" ht="37.7" customHeight="1">
      <c r="B168" s="127"/>
      <c r="C168" s="128" t="s">
        <v>8</v>
      </c>
      <c r="D168" s="128" t="s">
        <v>123</v>
      </c>
      <c r="E168" s="129" t="s">
        <v>188</v>
      </c>
      <c r="F168" s="130" t="s">
        <v>189</v>
      </c>
      <c r="G168" s="131" t="s">
        <v>126</v>
      </c>
      <c r="H168" s="132">
        <v>237</v>
      </c>
      <c r="I168" s="133">
        <v>0</v>
      </c>
      <c r="J168" s="133">
        <f>ROUND(I168*H168,2)</f>
        <v>0</v>
      </c>
      <c r="K168" s="130"/>
      <c r="L168" s="28"/>
      <c r="M168" s="134" t="s">
        <v>1</v>
      </c>
      <c r="N168" s="135" t="s">
        <v>34</v>
      </c>
      <c r="O168" s="136">
        <v>0.1</v>
      </c>
      <c r="P168" s="136">
        <f>O168*H168</f>
        <v>23.700000000000003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127</v>
      </c>
      <c r="AT168" s="138" t="s">
        <v>123</v>
      </c>
      <c r="AU168" s="138" t="s">
        <v>79</v>
      </c>
      <c r="AY168" s="16" t="s">
        <v>120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77</v>
      </c>
      <c r="BK168" s="139">
        <f>ROUND(I168*H168,2)</f>
        <v>0</v>
      </c>
      <c r="BL168" s="16" t="s">
        <v>127</v>
      </c>
      <c r="BM168" s="138" t="s">
        <v>419</v>
      </c>
    </row>
    <row r="169" spans="2:65" s="1" customFormat="1" ht="24.2" customHeight="1">
      <c r="B169" s="127"/>
      <c r="C169" s="128" t="s">
        <v>194</v>
      </c>
      <c r="D169" s="128" t="s">
        <v>123</v>
      </c>
      <c r="E169" s="129" t="s">
        <v>191</v>
      </c>
      <c r="F169" s="130" t="s">
        <v>192</v>
      </c>
      <c r="G169" s="131" t="s">
        <v>126</v>
      </c>
      <c r="H169" s="132">
        <v>29.62</v>
      </c>
      <c r="I169" s="133">
        <v>0</v>
      </c>
      <c r="J169" s="133">
        <f>ROUND(I169*H169,2)</f>
        <v>0</v>
      </c>
      <c r="K169" s="130"/>
      <c r="L169" s="28"/>
      <c r="M169" s="134" t="s">
        <v>1</v>
      </c>
      <c r="N169" s="135" t="s">
        <v>34</v>
      </c>
      <c r="O169" s="136">
        <v>0.556</v>
      </c>
      <c r="P169" s="136">
        <f>O169*H169</f>
        <v>16.46872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127</v>
      </c>
      <c r="AT169" s="138" t="s">
        <v>123</v>
      </c>
      <c r="AU169" s="138" t="s">
        <v>79</v>
      </c>
      <c r="AY169" s="16" t="s">
        <v>120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77</v>
      </c>
      <c r="BK169" s="139">
        <f>ROUND(I169*H169,2)</f>
        <v>0</v>
      </c>
      <c r="BL169" s="16" t="s">
        <v>127</v>
      </c>
      <c r="BM169" s="138" t="s">
        <v>420</v>
      </c>
    </row>
    <row r="170" spans="2:65" s="1" customFormat="1" ht="24.2" customHeight="1">
      <c r="B170" s="127"/>
      <c r="C170" s="128" t="s">
        <v>199</v>
      </c>
      <c r="D170" s="128" t="s">
        <v>123</v>
      </c>
      <c r="E170" s="129" t="s">
        <v>195</v>
      </c>
      <c r="F170" s="130" t="s">
        <v>196</v>
      </c>
      <c r="G170" s="131" t="s">
        <v>126</v>
      </c>
      <c r="H170" s="132">
        <v>2665.8</v>
      </c>
      <c r="I170" s="133">
        <v>0</v>
      </c>
      <c r="J170" s="133">
        <f>ROUND(I170*H170,2)</f>
        <v>0</v>
      </c>
      <c r="K170" s="130"/>
      <c r="L170" s="28"/>
      <c r="M170" s="134" t="s">
        <v>1</v>
      </c>
      <c r="N170" s="135" t="s">
        <v>34</v>
      </c>
      <c r="O170" s="136">
        <v>0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127</v>
      </c>
      <c r="AT170" s="138" t="s">
        <v>123</v>
      </c>
      <c r="AU170" s="138" t="s">
        <v>79</v>
      </c>
      <c r="AY170" s="16" t="s">
        <v>120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77</v>
      </c>
      <c r="BK170" s="139">
        <f>ROUND(I170*H170,2)</f>
        <v>0</v>
      </c>
      <c r="BL170" s="16" t="s">
        <v>127</v>
      </c>
      <c r="BM170" s="138" t="s">
        <v>421</v>
      </c>
    </row>
    <row r="171" spans="2:51" s="13" customFormat="1" ht="12">
      <c r="B171" s="146"/>
      <c r="D171" s="141" t="s">
        <v>129</v>
      </c>
      <c r="F171" s="148" t="s">
        <v>198</v>
      </c>
      <c r="H171" s="149">
        <v>2665.8</v>
      </c>
      <c r="L171" s="146"/>
      <c r="M171" s="150"/>
      <c r="T171" s="151"/>
      <c r="AT171" s="147" t="s">
        <v>129</v>
      </c>
      <c r="AU171" s="147" t="s">
        <v>79</v>
      </c>
      <c r="AV171" s="13" t="s">
        <v>79</v>
      </c>
      <c r="AW171" s="13" t="s">
        <v>3</v>
      </c>
      <c r="AX171" s="13" t="s">
        <v>77</v>
      </c>
      <c r="AY171" s="147" t="s">
        <v>120</v>
      </c>
    </row>
    <row r="172" spans="2:65" s="1" customFormat="1" ht="24.2" customHeight="1">
      <c r="B172" s="127"/>
      <c r="C172" s="128" t="s">
        <v>203</v>
      </c>
      <c r="D172" s="128" t="s">
        <v>123</v>
      </c>
      <c r="E172" s="129" t="s">
        <v>200</v>
      </c>
      <c r="F172" s="130" t="s">
        <v>201</v>
      </c>
      <c r="G172" s="131" t="s">
        <v>126</v>
      </c>
      <c r="H172" s="132">
        <v>29.62</v>
      </c>
      <c r="I172" s="133">
        <v>0</v>
      </c>
      <c r="J172" s="133">
        <f aca="true" t="shared" si="0" ref="J172:J177">ROUND(I172*H172,2)</f>
        <v>0</v>
      </c>
      <c r="K172" s="130"/>
      <c r="L172" s="28"/>
      <c r="M172" s="134" t="s">
        <v>1</v>
      </c>
      <c r="N172" s="135" t="s">
        <v>34</v>
      </c>
      <c r="O172" s="136">
        <v>0.349</v>
      </c>
      <c r="P172" s="136">
        <f aca="true" t="shared" si="1" ref="P172:P177">O172*H172</f>
        <v>10.33738</v>
      </c>
      <c r="Q172" s="136">
        <v>0</v>
      </c>
      <c r="R172" s="136">
        <f aca="true" t="shared" si="2" ref="R172:R177">Q172*H172</f>
        <v>0</v>
      </c>
      <c r="S172" s="136">
        <v>0</v>
      </c>
      <c r="T172" s="137">
        <f aca="true" t="shared" si="3" ref="T172:T177">S172*H172</f>
        <v>0</v>
      </c>
      <c r="AR172" s="138" t="s">
        <v>127</v>
      </c>
      <c r="AT172" s="138" t="s">
        <v>123</v>
      </c>
      <c r="AU172" s="138" t="s">
        <v>79</v>
      </c>
      <c r="AY172" s="16" t="s">
        <v>120</v>
      </c>
      <c r="BE172" s="139">
        <f aca="true" t="shared" si="4" ref="BE172:BE177">IF(N172="základní",J172,0)</f>
        <v>0</v>
      </c>
      <c r="BF172" s="139">
        <f aca="true" t="shared" si="5" ref="BF172:BF177">IF(N172="snížená",J172,0)</f>
        <v>0</v>
      </c>
      <c r="BG172" s="139">
        <f aca="true" t="shared" si="6" ref="BG172:BG177">IF(N172="zákl. přenesená",J172,0)</f>
        <v>0</v>
      </c>
      <c r="BH172" s="139">
        <f aca="true" t="shared" si="7" ref="BH172:BH177">IF(N172="sníž. přenesená",J172,0)</f>
        <v>0</v>
      </c>
      <c r="BI172" s="139">
        <f aca="true" t="shared" si="8" ref="BI172:BI177">IF(N172="nulová",J172,0)</f>
        <v>0</v>
      </c>
      <c r="BJ172" s="16" t="s">
        <v>77</v>
      </c>
      <c r="BK172" s="139">
        <f aca="true" t="shared" si="9" ref="BK172:BK177">ROUND(I172*H172,2)</f>
        <v>0</v>
      </c>
      <c r="BL172" s="16" t="s">
        <v>127</v>
      </c>
      <c r="BM172" s="138" t="s">
        <v>422</v>
      </c>
    </row>
    <row r="173" spans="2:65" s="1" customFormat="1" ht="16.5" customHeight="1">
      <c r="B173" s="127"/>
      <c r="C173" s="128" t="s">
        <v>207</v>
      </c>
      <c r="D173" s="128" t="s">
        <v>123</v>
      </c>
      <c r="E173" s="129" t="s">
        <v>204</v>
      </c>
      <c r="F173" s="130" t="s">
        <v>205</v>
      </c>
      <c r="G173" s="131" t="s">
        <v>126</v>
      </c>
      <c r="H173" s="132">
        <v>237</v>
      </c>
      <c r="I173" s="133">
        <v>0</v>
      </c>
      <c r="J173" s="133">
        <f t="shared" si="0"/>
        <v>0</v>
      </c>
      <c r="K173" s="130"/>
      <c r="L173" s="28"/>
      <c r="M173" s="134" t="s">
        <v>1</v>
      </c>
      <c r="N173" s="135" t="s">
        <v>34</v>
      </c>
      <c r="O173" s="136">
        <v>0.049</v>
      </c>
      <c r="P173" s="136">
        <f t="shared" si="1"/>
        <v>11.613000000000001</v>
      </c>
      <c r="Q173" s="136">
        <v>0</v>
      </c>
      <c r="R173" s="136">
        <f t="shared" si="2"/>
        <v>0</v>
      </c>
      <c r="S173" s="136">
        <v>0</v>
      </c>
      <c r="T173" s="137">
        <f t="shared" si="3"/>
        <v>0</v>
      </c>
      <c r="AR173" s="138" t="s">
        <v>127</v>
      </c>
      <c r="AT173" s="138" t="s">
        <v>123</v>
      </c>
      <c r="AU173" s="138" t="s">
        <v>79</v>
      </c>
      <c r="AY173" s="16" t="s">
        <v>120</v>
      </c>
      <c r="BE173" s="139">
        <f t="shared" si="4"/>
        <v>0</v>
      </c>
      <c r="BF173" s="139">
        <f t="shared" si="5"/>
        <v>0</v>
      </c>
      <c r="BG173" s="139">
        <f t="shared" si="6"/>
        <v>0</v>
      </c>
      <c r="BH173" s="139">
        <f t="shared" si="7"/>
        <v>0</v>
      </c>
      <c r="BI173" s="139">
        <f t="shared" si="8"/>
        <v>0</v>
      </c>
      <c r="BJ173" s="16" t="s">
        <v>77</v>
      </c>
      <c r="BK173" s="139">
        <f t="shared" si="9"/>
        <v>0</v>
      </c>
      <c r="BL173" s="16" t="s">
        <v>127</v>
      </c>
      <c r="BM173" s="138" t="s">
        <v>423</v>
      </c>
    </row>
    <row r="174" spans="2:65" s="1" customFormat="1" ht="16.5" customHeight="1">
      <c r="B174" s="127"/>
      <c r="C174" s="128" t="s">
        <v>152</v>
      </c>
      <c r="D174" s="128" t="s">
        <v>123</v>
      </c>
      <c r="E174" s="129" t="s">
        <v>208</v>
      </c>
      <c r="F174" s="130" t="s">
        <v>209</v>
      </c>
      <c r="G174" s="131" t="s">
        <v>126</v>
      </c>
      <c r="H174" s="132">
        <v>21330</v>
      </c>
      <c r="I174" s="133">
        <v>0</v>
      </c>
      <c r="J174" s="133">
        <f t="shared" si="0"/>
        <v>0</v>
      </c>
      <c r="K174" s="130"/>
      <c r="L174" s="28"/>
      <c r="M174" s="134" t="s">
        <v>1</v>
      </c>
      <c r="N174" s="135" t="s">
        <v>34</v>
      </c>
      <c r="O174" s="136">
        <v>0</v>
      </c>
      <c r="P174" s="136">
        <f t="shared" si="1"/>
        <v>0</v>
      </c>
      <c r="Q174" s="136">
        <v>0</v>
      </c>
      <c r="R174" s="136">
        <f t="shared" si="2"/>
        <v>0</v>
      </c>
      <c r="S174" s="136">
        <v>0</v>
      </c>
      <c r="T174" s="137">
        <f t="shared" si="3"/>
        <v>0</v>
      </c>
      <c r="AR174" s="138" t="s">
        <v>127</v>
      </c>
      <c r="AT174" s="138" t="s">
        <v>123</v>
      </c>
      <c r="AU174" s="138" t="s">
        <v>79</v>
      </c>
      <c r="AY174" s="16" t="s">
        <v>120</v>
      </c>
      <c r="BE174" s="139">
        <f t="shared" si="4"/>
        <v>0</v>
      </c>
      <c r="BF174" s="139">
        <f t="shared" si="5"/>
        <v>0</v>
      </c>
      <c r="BG174" s="139">
        <f t="shared" si="6"/>
        <v>0</v>
      </c>
      <c r="BH174" s="139">
        <f t="shared" si="7"/>
        <v>0</v>
      </c>
      <c r="BI174" s="139">
        <f t="shared" si="8"/>
        <v>0</v>
      </c>
      <c r="BJ174" s="16" t="s">
        <v>77</v>
      </c>
      <c r="BK174" s="139">
        <f t="shared" si="9"/>
        <v>0</v>
      </c>
      <c r="BL174" s="16" t="s">
        <v>127</v>
      </c>
      <c r="BM174" s="138" t="s">
        <v>424</v>
      </c>
    </row>
    <row r="175" spans="2:65" s="1" customFormat="1" ht="21.75" customHeight="1">
      <c r="B175" s="127"/>
      <c r="C175" s="128" t="s">
        <v>7</v>
      </c>
      <c r="D175" s="128" t="s">
        <v>123</v>
      </c>
      <c r="E175" s="129" t="s">
        <v>211</v>
      </c>
      <c r="F175" s="130" t="s">
        <v>212</v>
      </c>
      <c r="G175" s="131" t="s">
        <v>126</v>
      </c>
      <c r="H175" s="132">
        <v>237</v>
      </c>
      <c r="I175" s="133">
        <v>0</v>
      </c>
      <c r="J175" s="133">
        <f t="shared" si="0"/>
        <v>0</v>
      </c>
      <c r="K175" s="130"/>
      <c r="L175" s="28"/>
      <c r="M175" s="134" t="s">
        <v>1</v>
      </c>
      <c r="N175" s="135" t="s">
        <v>34</v>
      </c>
      <c r="O175" s="136">
        <v>0.033</v>
      </c>
      <c r="P175" s="136">
        <f t="shared" si="1"/>
        <v>7.821000000000001</v>
      </c>
      <c r="Q175" s="136">
        <v>0</v>
      </c>
      <c r="R175" s="136">
        <f t="shared" si="2"/>
        <v>0</v>
      </c>
      <c r="S175" s="136">
        <v>0</v>
      </c>
      <c r="T175" s="137">
        <f t="shared" si="3"/>
        <v>0</v>
      </c>
      <c r="AR175" s="138" t="s">
        <v>127</v>
      </c>
      <c r="AT175" s="138" t="s">
        <v>123</v>
      </c>
      <c r="AU175" s="138" t="s">
        <v>79</v>
      </c>
      <c r="AY175" s="16" t="s">
        <v>120</v>
      </c>
      <c r="BE175" s="139">
        <f t="shared" si="4"/>
        <v>0</v>
      </c>
      <c r="BF175" s="139">
        <f t="shared" si="5"/>
        <v>0</v>
      </c>
      <c r="BG175" s="139">
        <f t="shared" si="6"/>
        <v>0</v>
      </c>
      <c r="BH175" s="139">
        <f t="shared" si="7"/>
        <v>0</v>
      </c>
      <c r="BI175" s="139">
        <f t="shared" si="8"/>
        <v>0</v>
      </c>
      <c r="BJ175" s="16" t="s">
        <v>77</v>
      </c>
      <c r="BK175" s="139">
        <f t="shared" si="9"/>
        <v>0</v>
      </c>
      <c r="BL175" s="16" t="s">
        <v>127</v>
      </c>
      <c r="BM175" s="138" t="s">
        <v>425</v>
      </c>
    </row>
    <row r="176" spans="2:65" s="1" customFormat="1" ht="16.5" customHeight="1">
      <c r="B176" s="127"/>
      <c r="C176" s="128" t="s">
        <v>219</v>
      </c>
      <c r="D176" s="128" t="s">
        <v>123</v>
      </c>
      <c r="E176" s="129" t="s">
        <v>426</v>
      </c>
      <c r="F176" s="130" t="s">
        <v>427</v>
      </c>
      <c r="G176" s="131" t="s">
        <v>176</v>
      </c>
      <c r="H176" s="132">
        <v>10</v>
      </c>
      <c r="I176" s="133">
        <v>0</v>
      </c>
      <c r="J176" s="133">
        <f t="shared" si="0"/>
        <v>0</v>
      </c>
      <c r="K176" s="130"/>
      <c r="L176" s="28"/>
      <c r="M176" s="134" t="s">
        <v>1</v>
      </c>
      <c r="N176" s="135" t="s">
        <v>34</v>
      </c>
      <c r="O176" s="136">
        <v>0.288</v>
      </c>
      <c r="P176" s="136">
        <f t="shared" si="1"/>
        <v>2.88</v>
      </c>
      <c r="Q176" s="136">
        <v>0</v>
      </c>
      <c r="R176" s="136">
        <f t="shared" si="2"/>
        <v>0</v>
      </c>
      <c r="S176" s="136">
        <v>0</v>
      </c>
      <c r="T176" s="137">
        <f t="shared" si="3"/>
        <v>0</v>
      </c>
      <c r="AR176" s="138" t="s">
        <v>127</v>
      </c>
      <c r="AT176" s="138" t="s">
        <v>123</v>
      </c>
      <c r="AU176" s="138" t="s">
        <v>79</v>
      </c>
      <c r="AY176" s="16" t="s">
        <v>120</v>
      </c>
      <c r="BE176" s="139">
        <f t="shared" si="4"/>
        <v>0</v>
      </c>
      <c r="BF176" s="139">
        <f t="shared" si="5"/>
        <v>0</v>
      </c>
      <c r="BG176" s="139">
        <f t="shared" si="6"/>
        <v>0</v>
      </c>
      <c r="BH176" s="139">
        <f t="shared" si="7"/>
        <v>0</v>
      </c>
      <c r="BI176" s="139">
        <f t="shared" si="8"/>
        <v>0</v>
      </c>
      <c r="BJ176" s="16" t="s">
        <v>77</v>
      </c>
      <c r="BK176" s="139">
        <f t="shared" si="9"/>
        <v>0</v>
      </c>
      <c r="BL176" s="16" t="s">
        <v>127</v>
      </c>
      <c r="BM176" s="138" t="s">
        <v>428</v>
      </c>
    </row>
    <row r="177" spans="2:65" s="1" customFormat="1" ht="24.2" customHeight="1">
      <c r="B177" s="127"/>
      <c r="C177" s="128" t="s">
        <v>223</v>
      </c>
      <c r="D177" s="128" t="s">
        <v>123</v>
      </c>
      <c r="E177" s="129" t="s">
        <v>429</v>
      </c>
      <c r="F177" s="130" t="s">
        <v>430</v>
      </c>
      <c r="G177" s="131" t="s">
        <v>176</v>
      </c>
      <c r="H177" s="132">
        <v>900</v>
      </c>
      <c r="I177" s="133">
        <v>0</v>
      </c>
      <c r="J177" s="133">
        <f t="shared" si="0"/>
        <v>0</v>
      </c>
      <c r="K177" s="130"/>
      <c r="L177" s="28"/>
      <c r="M177" s="134" t="s">
        <v>1</v>
      </c>
      <c r="N177" s="135" t="s">
        <v>34</v>
      </c>
      <c r="O177" s="136">
        <v>0</v>
      </c>
      <c r="P177" s="136">
        <f t="shared" si="1"/>
        <v>0</v>
      </c>
      <c r="Q177" s="136">
        <v>0</v>
      </c>
      <c r="R177" s="136">
        <f t="shared" si="2"/>
        <v>0</v>
      </c>
      <c r="S177" s="136">
        <v>0</v>
      </c>
      <c r="T177" s="137">
        <f t="shared" si="3"/>
        <v>0</v>
      </c>
      <c r="AR177" s="138" t="s">
        <v>127</v>
      </c>
      <c r="AT177" s="138" t="s">
        <v>123</v>
      </c>
      <c r="AU177" s="138" t="s">
        <v>79</v>
      </c>
      <c r="AY177" s="16" t="s">
        <v>120</v>
      </c>
      <c r="BE177" s="139">
        <f t="shared" si="4"/>
        <v>0</v>
      </c>
      <c r="BF177" s="139">
        <f t="shared" si="5"/>
        <v>0</v>
      </c>
      <c r="BG177" s="139">
        <f t="shared" si="6"/>
        <v>0</v>
      </c>
      <c r="BH177" s="139">
        <f t="shared" si="7"/>
        <v>0</v>
      </c>
      <c r="BI177" s="139">
        <f t="shared" si="8"/>
        <v>0</v>
      </c>
      <c r="BJ177" s="16" t="s">
        <v>77</v>
      </c>
      <c r="BK177" s="139">
        <f t="shared" si="9"/>
        <v>0</v>
      </c>
      <c r="BL177" s="16" t="s">
        <v>127</v>
      </c>
      <c r="BM177" s="138" t="s">
        <v>431</v>
      </c>
    </row>
    <row r="178" spans="2:51" s="13" customFormat="1" ht="12">
      <c r="B178" s="146"/>
      <c r="D178" s="141" t="s">
        <v>129</v>
      </c>
      <c r="F178" s="148" t="s">
        <v>432</v>
      </c>
      <c r="H178" s="149">
        <v>900</v>
      </c>
      <c r="L178" s="146"/>
      <c r="M178" s="150"/>
      <c r="T178" s="151"/>
      <c r="AT178" s="147" t="s">
        <v>129</v>
      </c>
      <c r="AU178" s="147" t="s">
        <v>79</v>
      </c>
      <c r="AV178" s="13" t="s">
        <v>79</v>
      </c>
      <c r="AW178" s="13" t="s">
        <v>3</v>
      </c>
      <c r="AX178" s="13" t="s">
        <v>77</v>
      </c>
      <c r="AY178" s="147" t="s">
        <v>120</v>
      </c>
    </row>
    <row r="179" spans="2:65" s="1" customFormat="1" ht="16.5" customHeight="1">
      <c r="B179" s="127"/>
      <c r="C179" s="128" t="s">
        <v>228</v>
      </c>
      <c r="D179" s="128" t="s">
        <v>123</v>
      </c>
      <c r="E179" s="129" t="s">
        <v>433</v>
      </c>
      <c r="F179" s="130" t="s">
        <v>434</v>
      </c>
      <c r="G179" s="131" t="s">
        <v>176</v>
      </c>
      <c r="H179" s="132">
        <v>10</v>
      </c>
      <c r="I179" s="133">
        <v>0</v>
      </c>
      <c r="J179" s="133">
        <f>ROUND(I179*H179,2)</f>
        <v>0</v>
      </c>
      <c r="K179" s="130"/>
      <c r="L179" s="28"/>
      <c r="M179" s="134" t="s">
        <v>1</v>
      </c>
      <c r="N179" s="135" t="s">
        <v>34</v>
      </c>
      <c r="O179" s="136">
        <v>0.134</v>
      </c>
      <c r="P179" s="136">
        <f>O179*H179</f>
        <v>1.34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127</v>
      </c>
      <c r="AT179" s="138" t="s">
        <v>123</v>
      </c>
      <c r="AU179" s="138" t="s">
        <v>79</v>
      </c>
      <c r="AY179" s="16" t="s">
        <v>120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6" t="s">
        <v>77</v>
      </c>
      <c r="BK179" s="139">
        <f>ROUND(I179*H179,2)</f>
        <v>0</v>
      </c>
      <c r="BL179" s="16" t="s">
        <v>127</v>
      </c>
      <c r="BM179" s="138" t="s">
        <v>435</v>
      </c>
    </row>
    <row r="180" spans="2:65" s="1" customFormat="1" ht="24.2" customHeight="1">
      <c r="B180" s="127"/>
      <c r="C180" s="128" t="s">
        <v>234</v>
      </c>
      <c r="D180" s="128" t="s">
        <v>123</v>
      </c>
      <c r="E180" s="129" t="s">
        <v>214</v>
      </c>
      <c r="F180" s="130" t="s">
        <v>215</v>
      </c>
      <c r="G180" s="131" t="s">
        <v>126</v>
      </c>
      <c r="H180" s="132">
        <v>32</v>
      </c>
      <c r="I180" s="133">
        <v>0</v>
      </c>
      <c r="J180" s="133">
        <f>ROUND(I180*H180,2)</f>
        <v>0</v>
      </c>
      <c r="K180" s="130"/>
      <c r="L180" s="28"/>
      <c r="M180" s="134" t="s">
        <v>1</v>
      </c>
      <c r="N180" s="135" t="s">
        <v>34</v>
      </c>
      <c r="O180" s="136">
        <v>0.042</v>
      </c>
      <c r="P180" s="136">
        <f>O180*H180</f>
        <v>1.344</v>
      </c>
      <c r="Q180" s="136">
        <v>4E-05</v>
      </c>
      <c r="R180" s="136">
        <f>Q180*H180</f>
        <v>0.00128</v>
      </c>
      <c r="S180" s="136">
        <v>0</v>
      </c>
      <c r="T180" s="137">
        <f>S180*H180</f>
        <v>0</v>
      </c>
      <c r="AR180" s="138" t="s">
        <v>127</v>
      </c>
      <c r="AT180" s="138" t="s">
        <v>123</v>
      </c>
      <c r="AU180" s="138" t="s">
        <v>79</v>
      </c>
      <c r="AY180" s="16" t="s">
        <v>120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77</v>
      </c>
      <c r="BK180" s="139">
        <f>ROUND(I180*H180,2)</f>
        <v>0</v>
      </c>
      <c r="BL180" s="16" t="s">
        <v>127</v>
      </c>
      <c r="BM180" s="138" t="s">
        <v>436</v>
      </c>
    </row>
    <row r="181" spans="2:51" s="12" customFormat="1" ht="12">
      <c r="B181" s="140"/>
      <c r="D181" s="141" t="s">
        <v>129</v>
      </c>
      <c r="E181" s="142" t="s">
        <v>1</v>
      </c>
      <c r="F181" s="143" t="s">
        <v>217</v>
      </c>
      <c r="H181" s="142" t="s">
        <v>1</v>
      </c>
      <c r="L181" s="140"/>
      <c r="M181" s="144"/>
      <c r="T181" s="145"/>
      <c r="AT181" s="142" t="s">
        <v>129</v>
      </c>
      <c r="AU181" s="142" t="s">
        <v>79</v>
      </c>
      <c r="AV181" s="12" t="s">
        <v>77</v>
      </c>
      <c r="AW181" s="12" t="s">
        <v>26</v>
      </c>
      <c r="AX181" s="12" t="s">
        <v>69</v>
      </c>
      <c r="AY181" s="142" t="s">
        <v>120</v>
      </c>
    </row>
    <row r="182" spans="2:51" s="13" customFormat="1" ht="12">
      <c r="B182" s="146"/>
      <c r="D182" s="141" t="s">
        <v>129</v>
      </c>
      <c r="E182" s="147" t="s">
        <v>1</v>
      </c>
      <c r="F182" s="148" t="s">
        <v>218</v>
      </c>
      <c r="H182" s="149">
        <v>32</v>
      </c>
      <c r="L182" s="146"/>
      <c r="M182" s="150"/>
      <c r="T182" s="151"/>
      <c r="AT182" s="147" t="s">
        <v>129</v>
      </c>
      <c r="AU182" s="147" t="s">
        <v>79</v>
      </c>
      <c r="AV182" s="13" t="s">
        <v>79</v>
      </c>
      <c r="AW182" s="13" t="s">
        <v>26</v>
      </c>
      <c r="AX182" s="13" t="s">
        <v>69</v>
      </c>
      <c r="AY182" s="147" t="s">
        <v>120</v>
      </c>
    </row>
    <row r="183" spans="2:51" s="14" customFormat="1" ht="12">
      <c r="B183" s="152"/>
      <c r="D183" s="141" t="s">
        <v>129</v>
      </c>
      <c r="E183" s="153" t="s">
        <v>1</v>
      </c>
      <c r="F183" s="154" t="s">
        <v>131</v>
      </c>
      <c r="H183" s="155">
        <v>32</v>
      </c>
      <c r="L183" s="152"/>
      <c r="M183" s="156"/>
      <c r="T183" s="157"/>
      <c r="AT183" s="153" t="s">
        <v>129</v>
      </c>
      <c r="AU183" s="153" t="s">
        <v>79</v>
      </c>
      <c r="AV183" s="14" t="s">
        <v>127</v>
      </c>
      <c r="AW183" s="14" t="s">
        <v>26</v>
      </c>
      <c r="AX183" s="14" t="s">
        <v>77</v>
      </c>
      <c r="AY183" s="153" t="s">
        <v>120</v>
      </c>
    </row>
    <row r="184" spans="2:65" s="1" customFormat="1" ht="37.7" customHeight="1">
      <c r="B184" s="127"/>
      <c r="C184" s="128" t="s">
        <v>240</v>
      </c>
      <c r="D184" s="128" t="s">
        <v>123</v>
      </c>
      <c r="E184" s="129" t="s">
        <v>220</v>
      </c>
      <c r="F184" s="130" t="s">
        <v>221</v>
      </c>
      <c r="G184" s="131" t="s">
        <v>126</v>
      </c>
      <c r="H184" s="132">
        <v>30</v>
      </c>
      <c r="I184" s="133">
        <v>0</v>
      </c>
      <c r="J184" s="133">
        <f>ROUND(I184*H184,2)</f>
        <v>0</v>
      </c>
      <c r="K184" s="130"/>
      <c r="L184" s="28"/>
      <c r="M184" s="134" t="s">
        <v>1</v>
      </c>
      <c r="N184" s="135" t="s">
        <v>34</v>
      </c>
      <c r="O184" s="136">
        <v>0.04</v>
      </c>
      <c r="P184" s="136">
        <f>O184*H184</f>
        <v>1.2</v>
      </c>
      <c r="Q184" s="136">
        <v>0</v>
      </c>
      <c r="R184" s="136">
        <f>Q184*H184</f>
        <v>0</v>
      </c>
      <c r="S184" s="136">
        <v>0.01</v>
      </c>
      <c r="T184" s="137">
        <f>S184*H184</f>
        <v>0.3</v>
      </c>
      <c r="AR184" s="138" t="s">
        <v>127</v>
      </c>
      <c r="AT184" s="138" t="s">
        <v>123</v>
      </c>
      <c r="AU184" s="138" t="s">
        <v>79</v>
      </c>
      <c r="AY184" s="16" t="s">
        <v>120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6" t="s">
        <v>77</v>
      </c>
      <c r="BK184" s="139">
        <f>ROUND(I184*H184,2)</f>
        <v>0</v>
      </c>
      <c r="BL184" s="16" t="s">
        <v>127</v>
      </c>
      <c r="BM184" s="138" t="s">
        <v>437</v>
      </c>
    </row>
    <row r="185" spans="2:51" s="12" customFormat="1" ht="12">
      <c r="B185" s="140"/>
      <c r="D185" s="141" t="s">
        <v>129</v>
      </c>
      <c r="E185" s="142" t="s">
        <v>1</v>
      </c>
      <c r="F185" s="143" t="s">
        <v>151</v>
      </c>
      <c r="H185" s="142" t="s">
        <v>1</v>
      </c>
      <c r="L185" s="140"/>
      <c r="M185" s="144"/>
      <c r="T185" s="145"/>
      <c r="AT185" s="142" t="s">
        <v>129</v>
      </c>
      <c r="AU185" s="142" t="s">
        <v>79</v>
      </c>
      <c r="AV185" s="12" t="s">
        <v>77</v>
      </c>
      <c r="AW185" s="12" t="s">
        <v>26</v>
      </c>
      <c r="AX185" s="12" t="s">
        <v>69</v>
      </c>
      <c r="AY185" s="142" t="s">
        <v>120</v>
      </c>
    </row>
    <row r="186" spans="2:51" s="13" customFormat="1" ht="12">
      <c r="B186" s="146"/>
      <c r="D186" s="141" t="s">
        <v>129</v>
      </c>
      <c r="E186" s="147" t="s">
        <v>1</v>
      </c>
      <c r="F186" s="148" t="s">
        <v>260</v>
      </c>
      <c r="H186" s="149">
        <v>30</v>
      </c>
      <c r="L186" s="146"/>
      <c r="M186" s="150"/>
      <c r="T186" s="151"/>
      <c r="AT186" s="147" t="s">
        <v>129</v>
      </c>
      <c r="AU186" s="147" t="s">
        <v>79</v>
      </c>
      <c r="AV186" s="13" t="s">
        <v>79</v>
      </c>
      <c r="AW186" s="13" t="s">
        <v>26</v>
      </c>
      <c r="AX186" s="13" t="s">
        <v>69</v>
      </c>
      <c r="AY186" s="147" t="s">
        <v>120</v>
      </c>
    </row>
    <row r="187" spans="2:51" s="14" customFormat="1" ht="12">
      <c r="B187" s="152"/>
      <c r="D187" s="141" t="s">
        <v>129</v>
      </c>
      <c r="E187" s="153" t="s">
        <v>1</v>
      </c>
      <c r="F187" s="154" t="s">
        <v>131</v>
      </c>
      <c r="H187" s="155">
        <v>30</v>
      </c>
      <c r="L187" s="152"/>
      <c r="M187" s="156"/>
      <c r="T187" s="157"/>
      <c r="AT187" s="153" t="s">
        <v>129</v>
      </c>
      <c r="AU187" s="153" t="s">
        <v>79</v>
      </c>
      <c r="AV187" s="14" t="s">
        <v>127</v>
      </c>
      <c r="AW187" s="14" t="s">
        <v>26</v>
      </c>
      <c r="AX187" s="14" t="s">
        <v>77</v>
      </c>
      <c r="AY187" s="153" t="s">
        <v>120</v>
      </c>
    </row>
    <row r="188" spans="2:65" s="1" customFormat="1" ht="37.7" customHeight="1">
      <c r="B188" s="127"/>
      <c r="C188" s="128" t="s">
        <v>245</v>
      </c>
      <c r="D188" s="128" t="s">
        <v>123</v>
      </c>
      <c r="E188" s="129" t="s">
        <v>224</v>
      </c>
      <c r="F188" s="130" t="s">
        <v>225</v>
      </c>
      <c r="G188" s="131" t="s">
        <v>126</v>
      </c>
      <c r="H188" s="132">
        <v>10</v>
      </c>
      <c r="I188" s="133">
        <v>0</v>
      </c>
      <c r="J188" s="133">
        <f>ROUND(I188*H188,2)</f>
        <v>0</v>
      </c>
      <c r="K188" s="130"/>
      <c r="L188" s="28"/>
      <c r="M188" s="134" t="s">
        <v>1</v>
      </c>
      <c r="N188" s="135" t="s">
        <v>34</v>
      </c>
      <c r="O188" s="136">
        <v>0.22</v>
      </c>
      <c r="P188" s="136">
        <f>O188*H188</f>
        <v>2.2</v>
      </c>
      <c r="Q188" s="136">
        <v>0</v>
      </c>
      <c r="R188" s="136">
        <f>Q188*H188</f>
        <v>0</v>
      </c>
      <c r="S188" s="136">
        <v>0.059</v>
      </c>
      <c r="T188" s="137">
        <f>S188*H188</f>
        <v>0.59</v>
      </c>
      <c r="AR188" s="138" t="s">
        <v>127</v>
      </c>
      <c r="AT188" s="138" t="s">
        <v>123</v>
      </c>
      <c r="AU188" s="138" t="s">
        <v>79</v>
      </c>
      <c r="AY188" s="16" t="s">
        <v>120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6" t="s">
        <v>77</v>
      </c>
      <c r="BK188" s="139">
        <f>ROUND(I188*H188,2)</f>
        <v>0</v>
      </c>
      <c r="BL188" s="16" t="s">
        <v>127</v>
      </c>
      <c r="BM188" s="138" t="s">
        <v>438</v>
      </c>
    </row>
    <row r="189" spans="2:51" s="12" customFormat="1" ht="12">
      <c r="B189" s="140"/>
      <c r="D189" s="141" t="s">
        <v>129</v>
      </c>
      <c r="E189" s="142" t="s">
        <v>1</v>
      </c>
      <c r="F189" s="143" t="s">
        <v>227</v>
      </c>
      <c r="H189" s="142" t="s">
        <v>1</v>
      </c>
      <c r="L189" s="140"/>
      <c r="M189" s="144"/>
      <c r="T189" s="145"/>
      <c r="AT189" s="142" t="s">
        <v>129</v>
      </c>
      <c r="AU189" s="142" t="s">
        <v>79</v>
      </c>
      <c r="AV189" s="12" t="s">
        <v>77</v>
      </c>
      <c r="AW189" s="12" t="s">
        <v>26</v>
      </c>
      <c r="AX189" s="12" t="s">
        <v>69</v>
      </c>
      <c r="AY189" s="142" t="s">
        <v>120</v>
      </c>
    </row>
    <row r="190" spans="2:51" s="13" customFormat="1" ht="12">
      <c r="B190" s="146"/>
      <c r="D190" s="141" t="s">
        <v>129</v>
      </c>
      <c r="E190" s="147" t="s">
        <v>1</v>
      </c>
      <c r="F190" s="148" t="s">
        <v>167</v>
      </c>
      <c r="H190" s="149">
        <v>10</v>
      </c>
      <c r="L190" s="146"/>
      <c r="M190" s="150"/>
      <c r="T190" s="151"/>
      <c r="AT190" s="147" t="s">
        <v>129</v>
      </c>
      <c r="AU190" s="147" t="s">
        <v>79</v>
      </c>
      <c r="AV190" s="13" t="s">
        <v>79</v>
      </c>
      <c r="AW190" s="13" t="s">
        <v>26</v>
      </c>
      <c r="AX190" s="13" t="s">
        <v>69</v>
      </c>
      <c r="AY190" s="147" t="s">
        <v>120</v>
      </c>
    </row>
    <row r="191" spans="2:51" s="14" customFormat="1" ht="12">
      <c r="B191" s="152"/>
      <c r="D191" s="141" t="s">
        <v>129</v>
      </c>
      <c r="E191" s="153" t="s">
        <v>1</v>
      </c>
      <c r="F191" s="154" t="s">
        <v>131</v>
      </c>
      <c r="H191" s="155">
        <v>10</v>
      </c>
      <c r="L191" s="152"/>
      <c r="M191" s="156"/>
      <c r="T191" s="157"/>
      <c r="AT191" s="153" t="s">
        <v>129</v>
      </c>
      <c r="AU191" s="153" t="s">
        <v>79</v>
      </c>
      <c r="AV191" s="14" t="s">
        <v>127</v>
      </c>
      <c r="AW191" s="14" t="s">
        <v>26</v>
      </c>
      <c r="AX191" s="14" t="s">
        <v>77</v>
      </c>
      <c r="AY191" s="153" t="s">
        <v>120</v>
      </c>
    </row>
    <row r="192" spans="2:65" s="1" customFormat="1" ht="24.2" customHeight="1">
      <c r="B192" s="127"/>
      <c r="C192" s="128" t="s">
        <v>250</v>
      </c>
      <c r="D192" s="128" t="s">
        <v>123</v>
      </c>
      <c r="E192" s="129" t="s">
        <v>235</v>
      </c>
      <c r="F192" s="130" t="s">
        <v>236</v>
      </c>
      <c r="G192" s="131" t="s">
        <v>126</v>
      </c>
      <c r="H192" s="132">
        <v>66.65</v>
      </c>
      <c r="I192" s="133">
        <v>0</v>
      </c>
      <c r="J192" s="133">
        <f>ROUND(I192*H192,2)</f>
        <v>0</v>
      </c>
      <c r="K192" s="130"/>
      <c r="L192" s="28"/>
      <c r="M192" s="134" t="s">
        <v>1</v>
      </c>
      <c r="N192" s="135" t="s">
        <v>34</v>
      </c>
      <c r="O192" s="136">
        <v>0.51</v>
      </c>
      <c r="P192" s="136">
        <f>O192*H192</f>
        <v>33.9915</v>
      </c>
      <c r="Q192" s="136">
        <v>0</v>
      </c>
      <c r="R192" s="136">
        <f>Q192*H192</f>
        <v>0</v>
      </c>
      <c r="S192" s="136">
        <v>0</v>
      </c>
      <c r="T192" s="137">
        <f>S192*H192</f>
        <v>0</v>
      </c>
      <c r="AR192" s="138" t="s">
        <v>127</v>
      </c>
      <c r="AT192" s="138" t="s">
        <v>123</v>
      </c>
      <c r="AU192" s="138" t="s">
        <v>79</v>
      </c>
      <c r="AY192" s="16" t="s">
        <v>120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6" t="s">
        <v>77</v>
      </c>
      <c r="BK192" s="139">
        <f>ROUND(I192*H192,2)</f>
        <v>0</v>
      </c>
      <c r="BL192" s="16" t="s">
        <v>127</v>
      </c>
      <c r="BM192" s="138" t="s">
        <v>439</v>
      </c>
    </row>
    <row r="193" spans="2:63" s="11" customFormat="1" ht="22.7" customHeight="1">
      <c r="B193" s="116"/>
      <c r="D193" s="117" t="s">
        <v>68</v>
      </c>
      <c r="E193" s="125" t="s">
        <v>238</v>
      </c>
      <c r="F193" s="125" t="s">
        <v>239</v>
      </c>
      <c r="J193" s="126">
        <f>BK193</f>
        <v>0</v>
      </c>
      <c r="L193" s="116"/>
      <c r="M193" s="120"/>
      <c r="P193" s="121">
        <f>SUM(P194:P198)</f>
        <v>3.4415549999999993</v>
      </c>
      <c r="R193" s="121">
        <f>SUM(R194:R198)</f>
        <v>0</v>
      </c>
      <c r="T193" s="122">
        <f>SUM(T194:T198)</f>
        <v>0</v>
      </c>
      <c r="AR193" s="117" t="s">
        <v>77</v>
      </c>
      <c r="AT193" s="123" t="s">
        <v>68</v>
      </c>
      <c r="AU193" s="123" t="s">
        <v>77</v>
      </c>
      <c r="AY193" s="117" t="s">
        <v>120</v>
      </c>
      <c r="BK193" s="124">
        <f>SUM(BK194:BK198)</f>
        <v>0</v>
      </c>
    </row>
    <row r="194" spans="2:65" s="1" customFormat="1" ht="33" customHeight="1">
      <c r="B194" s="127"/>
      <c r="C194" s="128" t="s">
        <v>254</v>
      </c>
      <c r="D194" s="128" t="s">
        <v>123</v>
      </c>
      <c r="E194" s="129" t="s">
        <v>241</v>
      </c>
      <c r="F194" s="130" t="s">
        <v>242</v>
      </c>
      <c r="G194" s="131" t="s">
        <v>243</v>
      </c>
      <c r="H194" s="132">
        <v>0.999</v>
      </c>
      <c r="I194" s="133">
        <v>0</v>
      </c>
      <c r="J194" s="133">
        <f>ROUND(I194*H194,2)</f>
        <v>0</v>
      </c>
      <c r="K194" s="130"/>
      <c r="L194" s="28"/>
      <c r="M194" s="134" t="s">
        <v>1</v>
      </c>
      <c r="N194" s="135" t="s">
        <v>34</v>
      </c>
      <c r="O194" s="136">
        <v>3.01</v>
      </c>
      <c r="P194" s="136">
        <f>O194*H194</f>
        <v>3.0069899999999996</v>
      </c>
      <c r="Q194" s="136">
        <v>0</v>
      </c>
      <c r="R194" s="136">
        <f>Q194*H194</f>
        <v>0</v>
      </c>
      <c r="S194" s="136">
        <v>0</v>
      </c>
      <c r="T194" s="137">
        <f>S194*H194</f>
        <v>0</v>
      </c>
      <c r="AR194" s="138" t="s">
        <v>127</v>
      </c>
      <c r="AT194" s="138" t="s">
        <v>123</v>
      </c>
      <c r="AU194" s="138" t="s">
        <v>79</v>
      </c>
      <c r="AY194" s="16" t="s">
        <v>120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6" t="s">
        <v>77</v>
      </c>
      <c r="BK194" s="139">
        <f>ROUND(I194*H194,2)</f>
        <v>0</v>
      </c>
      <c r="BL194" s="16" t="s">
        <v>127</v>
      </c>
      <c r="BM194" s="138" t="s">
        <v>440</v>
      </c>
    </row>
    <row r="195" spans="2:65" s="1" customFormat="1" ht="24.2" customHeight="1">
      <c r="B195" s="127"/>
      <c r="C195" s="128" t="s">
        <v>260</v>
      </c>
      <c r="D195" s="128" t="s">
        <v>123</v>
      </c>
      <c r="E195" s="129" t="s">
        <v>246</v>
      </c>
      <c r="F195" s="130" t="s">
        <v>247</v>
      </c>
      <c r="G195" s="131" t="s">
        <v>243</v>
      </c>
      <c r="H195" s="132">
        <v>29.97</v>
      </c>
      <c r="I195" s="133">
        <v>0</v>
      </c>
      <c r="J195" s="133">
        <f>ROUND(I195*H195,2)</f>
        <v>0</v>
      </c>
      <c r="K195" s="130"/>
      <c r="L195" s="28"/>
      <c r="M195" s="134" t="s">
        <v>1</v>
      </c>
      <c r="N195" s="135" t="s">
        <v>34</v>
      </c>
      <c r="O195" s="136">
        <v>0.006</v>
      </c>
      <c r="P195" s="136">
        <f>O195*H195</f>
        <v>0.17982</v>
      </c>
      <c r="Q195" s="136">
        <v>0</v>
      </c>
      <c r="R195" s="136">
        <f>Q195*H195</f>
        <v>0</v>
      </c>
      <c r="S195" s="136">
        <v>0</v>
      </c>
      <c r="T195" s="137">
        <f>S195*H195</f>
        <v>0</v>
      </c>
      <c r="AR195" s="138" t="s">
        <v>127</v>
      </c>
      <c r="AT195" s="138" t="s">
        <v>123</v>
      </c>
      <c r="AU195" s="138" t="s">
        <v>79</v>
      </c>
      <c r="AY195" s="16" t="s">
        <v>120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6" t="s">
        <v>77</v>
      </c>
      <c r="BK195" s="139">
        <f>ROUND(I195*H195,2)</f>
        <v>0</v>
      </c>
      <c r="BL195" s="16" t="s">
        <v>127</v>
      </c>
      <c r="BM195" s="138" t="s">
        <v>441</v>
      </c>
    </row>
    <row r="196" spans="2:51" s="13" customFormat="1" ht="12">
      <c r="B196" s="146"/>
      <c r="D196" s="141" t="s">
        <v>129</v>
      </c>
      <c r="F196" s="148" t="s">
        <v>442</v>
      </c>
      <c r="H196" s="149">
        <v>29.97</v>
      </c>
      <c r="L196" s="146"/>
      <c r="M196" s="150"/>
      <c r="T196" s="151"/>
      <c r="AT196" s="147" t="s">
        <v>129</v>
      </c>
      <c r="AU196" s="147" t="s">
        <v>79</v>
      </c>
      <c r="AV196" s="13" t="s">
        <v>79</v>
      </c>
      <c r="AW196" s="13" t="s">
        <v>3</v>
      </c>
      <c r="AX196" s="13" t="s">
        <v>77</v>
      </c>
      <c r="AY196" s="147" t="s">
        <v>120</v>
      </c>
    </row>
    <row r="197" spans="2:65" s="1" customFormat="1" ht="33" customHeight="1">
      <c r="B197" s="127"/>
      <c r="C197" s="128" t="s">
        <v>266</v>
      </c>
      <c r="D197" s="128" t="s">
        <v>123</v>
      </c>
      <c r="E197" s="129" t="s">
        <v>251</v>
      </c>
      <c r="F197" s="130" t="s">
        <v>252</v>
      </c>
      <c r="G197" s="131" t="s">
        <v>243</v>
      </c>
      <c r="H197" s="132">
        <v>0.999</v>
      </c>
      <c r="I197" s="133">
        <v>0</v>
      </c>
      <c r="J197" s="133">
        <f>ROUND(I197*H197,2)</f>
        <v>0</v>
      </c>
      <c r="K197" s="130"/>
      <c r="L197" s="28"/>
      <c r="M197" s="134" t="s">
        <v>1</v>
      </c>
      <c r="N197" s="135" t="s">
        <v>34</v>
      </c>
      <c r="O197" s="136">
        <v>0.255</v>
      </c>
      <c r="P197" s="136">
        <f>O197*H197</f>
        <v>0.254745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127</v>
      </c>
      <c r="AT197" s="138" t="s">
        <v>123</v>
      </c>
      <c r="AU197" s="138" t="s">
        <v>79</v>
      </c>
      <c r="AY197" s="16" t="s">
        <v>120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77</v>
      </c>
      <c r="BK197" s="139">
        <f>ROUND(I197*H197,2)</f>
        <v>0</v>
      </c>
      <c r="BL197" s="16" t="s">
        <v>127</v>
      </c>
      <c r="BM197" s="138" t="s">
        <v>443</v>
      </c>
    </row>
    <row r="198" spans="2:65" s="1" customFormat="1" ht="33" customHeight="1">
      <c r="B198" s="127"/>
      <c r="C198" s="128" t="s">
        <v>218</v>
      </c>
      <c r="D198" s="128" t="s">
        <v>123</v>
      </c>
      <c r="E198" s="129" t="s">
        <v>255</v>
      </c>
      <c r="F198" s="130" t="s">
        <v>256</v>
      </c>
      <c r="G198" s="131" t="s">
        <v>243</v>
      </c>
      <c r="H198" s="132">
        <v>0.999</v>
      </c>
      <c r="I198" s="133">
        <v>0</v>
      </c>
      <c r="J198" s="133">
        <f>ROUND(I198*H198,2)</f>
        <v>0</v>
      </c>
      <c r="K198" s="130"/>
      <c r="L198" s="28"/>
      <c r="M198" s="134" t="s">
        <v>1</v>
      </c>
      <c r="N198" s="135" t="s">
        <v>34</v>
      </c>
      <c r="O198" s="136">
        <v>0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127</v>
      </c>
      <c r="AT198" s="138" t="s">
        <v>123</v>
      </c>
      <c r="AU198" s="138" t="s">
        <v>79</v>
      </c>
      <c r="AY198" s="16" t="s">
        <v>120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77</v>
      </c>
      <c r="BK198" s="139">
        <f>ROUND(I198*H198,2)</f>
        <v>0</v>
      </c>
      <c r="BL198" s="16" t="s">
        <v>127</v>
      </c>
      <c r="BM198" s="138" t="s">
        <v>444</v>
      </c>
    </row>
    <row r="199" spans="2:63" s="11" customFormat="1" ht="22.7" customHeight="1">
      <c r="B199" s="116"/>
      <c r="D199" s="117" t="s">
        <v>68</v>
      </c>
      <c r="E199" s="125" t="s">
        <v>258</v>
      </c>
      <c r="F199" s="125" t="s">
        <v>259</v>
      </c>
      <c r="J199" s="126">
        <f>BK199</f>
        <v>0</v>
      </c>
      <c r="L199" s="116"/>
      <c r="M199" s="120"/>
      <c r="P199" s="121">
        <f>P200</f>
        <v>109.43451999999999</v>
      </c>
      <c r="R199" s="121">
        <f>R200</f>
        <v>0</v>
      </c>
      <c r="T199" s="122">
        <f>T200</f>
        <v>0</v>
      </c>
      <c r="AR199" s="117" t="s">
        <v>77</v>
      </c>
      <c r="AT199" s="123" t="s">
        <v>68</v>
      </c>
      <c r="AU199" s="123" t="s">
        <v>77</v>
      </c>
      <c r="AY199" s="117" t="s">
        <v>120</v>
      </c>
      <c r="BK199" s="124">
        <f>BK200</f>
        <v>0</v>
      </c>
    </row>
    <row r="200" spans="2:65" s="1" customFormat="1" ht="21.75" customHeight="1">
      <c r="B200" s="127"/>
      <c r="C200" s="128" t="s">
        <v>274</v>
      </c>
      <c r="D200" s="128" t="s">
        <v>123</v>
      </c>
      <c r="E200" s="129" t="s">
        <v>261</v>
      </c>
      <c r="F200" s="130" t="s">
        <v>262</v>
      </c>
      <c r="G200" s="131" t="s">
        <v>243</v>
      </c>
      <c r="H200" s="132">
        <v>23.894</v>
      </c>
      <c r="I200" s="133">
        <v>0</v>
      </c>
      <c r="J200" s="133">
        <f>ROUND(I200*H200,2)</f>
        <v>0</v>
      </c>
      <c r="K200" s="130"/>
      <c r="L200" s="28"/>
      <c r="M200" s="134" t="s">
        <v>1</v>
      </c>
      <c r="N200" s="135" t="s">
        <v>34</v>
      </c>
      <c r="O200" s="136">
        <v>4.58</v>
      </c>
      <c r="P200" s="136">
        <f>O200*H200</f>
        <v>109.43451999999999</v>
      </c>
      <c r="Q200" s="136">
        <v>0</v>
      </c>
      <c r="R200" s="136">
        <f>Q200*H200</f>
        <v>0</v>
      </c>
      <c r="S200" s="136">
        <v>0</v>
      </c>
      <c r="T200" s="137">
        <f>S200*H200</f>
        <v>0</v>
      </c>
      <c r="AR200" s="138" t="s">
        <v>127</v>
      </c>
      <c r="AT200" s="138" t="s">
        <v>123</v>
      </c>
      <c r="AU200" s="138" t="s">
        <v>79</v>
      </c>
      <c r="AY200" s="16" t="s">
        <v>120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77</v>
      </c>
      <c r="BK200" s="139">
        <f>ROUND(I200*H200,2)</f>
        <v>0</v>
      </c>
      <c r="BL200" s="16" t="s">
        <v>127</v>
      </c>
      <c r="BM200" s="138" t="s">
        <v>445</v>
      </c>
    </row>
    <row r="201" spans="2:63" s="11" customFormat="1" ht="22.7" customHeight="1">
      <c r="B201" s="116"/>
      <c r="D201" s="117" t="s">
        <v>68</v>
      </c>
      <c r="E201" s="125" t="s">
        <v>264</v>
      </c>
      <c r="F201" s="125" t="s">
        <v>265</v>
      </c>
      <c r="J201" s="126">
        <f>BK201</f>
        <v>0</v>
      </c>
      <c r="L201" s="116"/>
      <c r="M201" s="120"/>
      <c r="P201" s="121">
        <f>SUM(P202:P210)</f>
        <v>0</v>
      </c>
      <c r="R201" s="121">
        <f>SUM(R202:R210)</f>
        <v>0</v>
      </c>
      <c r="T201" s="122">
        <f>SUM(T202:T210)</f>
        <v>0</v>
      </c>
      <c r="AR201" s="117" t="s">
        <v>77</v>
      </c>
      <c r="AT201" s="123" t="s">
        <v>68</v>
      </c>
      <c r="AU201" s="123" t="s">
        <v>77</v>
      </c>
      <c r="AY201" s="117" t="s">
        <v>120</v>
      </c>
      <c r="BK201" s="124">
        <f>SUM(BK202:BK210)</f>
        <v>0</v>
      </c>
    </row>
    <row r="202" spans="2:65" s="1" customFormat="1" ht="16.5" customHeight="1">
      <c r="B202" s="127"/>
      <c r="C202" s="128" t="s">
        <v>281</v>
      </c>
      <c r="D202" s="128" t="s">
        <v>123</v>
      </c>
      <c r="E202" s="129" t="s">
        <v>267</v>
      </c>
      <c r="F202" s="130" t="s">
        <v>446</v>
      </c>
      <c r="G202" s="131" t="s">
        <v>269</v>
      </c>
      <c r="H202" s="132">
        <v>1</v>
      </c>
      <c r="I202" s="133">
        <v>0</v>
      </c>
      <c r="J202" s="133">
        <f>ROUND(I202*H202,2)</f>
        <v>0</v>
      </c>
      <c r="K202" s="130" t="s">
        <v>1</v>
      </c>
      <c r="L202" s="28"/>
      <c r="M202" s="134" t="s">
        <v>1</v>
      </c>
      <c r="N202" s="135" t="s">
        <v>34</v>
      </c>
      <c r="O202" s="136">
        <v>0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127</v>
      </c>
      <c r="AT202" s="138" t="s">
        <v>123</v>
      </c>
      <c r="AU202" s="138" t="s">
        <v>79</v>
      </c>
      <c r="AY202" s="16" t="s">
        <v>120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6" t="s">
        <v>77</v>
      </c>
      <c r="BK202" s="139">
        <f>ROUND(I202*H202,2)</f>
        <v>0</v>
      </c>
      <c r="BL202" s="16" t="s">
        <v>127</v>
      </c>
      <c r="BM202" s="138" t="s">
        <v>447</v>
      </c>
    </row>
    <row r="203" spans="2:65" s="1" customFormat="1" ht="16.5" customHeight="1">
      <c r="B203" s="127"/>
      <c r="C203" s="128" t="s">
        <v>286</v>
      </c>
      <c r="D203" s="128" t="s">
        <v>123</v>
      </c>
      <c r="E203" s="129" t="s">
        <v>271</v>
      </c>
      <c r="F203" s="130" t="s">
        <v>272</v>
      </c>
      <c r="G203" s="131" t="s">
        <v>269</v>
      </c>
      <c r="H203" s="132">
        <v>1</v>
      </c>
      <c r="I203" s="133">
        <v>0</v>
      </c>
      <c r="J203" s="133">
        <f>ROUND(I203*H203,2)</f>
        <v>0</v>
      </c>
      <c r="K203" s="130" t="s">
        <v>1</v>
      </c>
      <c r="L203" s="28"/>
      <c r="M203" s="134" t="s">
        <v>1</v>
      </c>
      <c r="N203" s="135" t="s">
        <v>34</v>
      </c>
      <c r="O203" s="136">
        <v>0</v>
      </c>
      <c r="P203" s="136">
        <f>O203*H203</f>
        <v>0</v>
      </c>
      <c r="Q203" s="136">
        <v>0</v>
      </c>
      <c r="R203" s="136">
        <f>Q203*H203</f>
        <v>0</v>
      </c>
      <c r="S203" s="136">
        <v>0</v>
      </c>
      <c r="T203" s="137">
        <f>S203*H203</f>
        <v>0</v>
      </c>
      <c r="AR203" s="138" t="s">
        <v>127</v>
      </c>
      <c r="AT203" s="138" t="s">
        <v>123</v>
      </c>
      <c r="AU203" s="138" t="s">
        <v>79</v>
      </c>
      <c r="AY203" s="16" t="s">
        <v>120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77</v>
      </c>
      <c r="BK203" s="139">
        <f>ROUND(I203*H203,2)</f>
        <v>0</v>
      </c>
      <c r="BL203" s="16" t="s">
        <v>127</v>
      </c>
      <c r="BM203" s="138" t="s">
        <v>448</v>
      </c>
    </row>
    <row r="204" spans="2:65" s="1" customFormat="1" ht="16.5" customHeight="1">
      <c r="B204" s="127"/>
      <c r="C204" s="128" t="s">
        <v>291</v>
      </c>
      <c r="D204" s="128" t="s">
        <v>123</v>
      </c>
      <c r="E204" s="129" t="s">
        <v>287</v>
      </c>
      <c r="F204" s="130" t="s">
        <v>288</v>
      </c>
      <c r="G204" s="131" t="s">
        <v>277</v>
      </c>
      <c r="H204" s="132">
        <v>3</v>
      </c>
      <c r="I204" s="133">
        <v>0</v>
      </c>
      <c r="J204" s="133">
        <f>ROUND(I204*H204,2)</f>
        <v>0</v>
      </c>
      <c r="K204" s="130" t="s">
        <v>1</v>
      </c>
      <c r="L204" s="28"/>
      <c r="M204" s="134" t="s">
        <v>1</v>
      </c>
      <c r="N204" s="135" t="s">
        <v>34</v>
      </c>
      <c r="O204" s="136">
        <v>0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127</v>
      </c>
      <c r="AT204" s="138" t="s">
        <v>123</v>
      </c>
      <c r="AU204" s="138" t="s">
        <v>79</v>
      </c>
      <c r="AY204" s="16" t="s">
        <v>120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77</v>
      </c>
      <c r="BK204" s="139">
        <f>ROUND(I204*H204,2)</f>
        <v>0</v>
      </c>
      <c r="BL204" s="16" t="s">
        <v>127</v>
      </c>
      <c r="BM204" s="138" t="s">
        <v>449</v>
      </c>
    </row>
    <row r="205" spans="2:47" s="1" customFormat="1" ht="39">
      <c r="B205" s="28"/>
      <c r="D205" s="141" t="s">
        <v>279</v>
      </c>
      <c r="F205" s="158" t="s">
        <v>290</v>
      </c>
      <c r="L205" s="28"/>
      <c r="M205" s="159"/>
      <c r="T205" s="52"/>
      <c r="AT205" s="16" t="s">
        <v>279</v>
      </c>
      <c r="AU205" s="16" t="s">
        <v>79</v>
      </c>
    </row>
    <row r="206" spans="2:65" s="1" customFormat="1" ht="16.5" customHeight="1">
      <c r="B206" s="127"/>
      <c r="C206" s="128" t="s">
        <v>295</v>
      </c>
      <c r="D206" s="128" t="s">
        <v>123</v>
      </c>
      <c r="E206" s="129" t="s">
        <v>292</v>
      </c>
      <c r="F206" s="130" t="s">
        <v>293</v>
      </c>
      <c r="G206" s="131" t="s">
        <v>277</v>
      </c>
      <c r="H206" s="132">
        <v>1</v>
      </c>
      <c r="I206" s="133">
        <v>0</v>
      </c>
      <c r="J206" s="133">
        <f>ROUND(I206*H206,2)</f>
        <v>0</v>
      </c>
      <c r="K206" s="130" t="s">
        <v>1</v>
      </c>
      <c r="L206" s="28"/>
      <c r="M206" s="134" t="s">
        <v>1</v>
      </c>
      <c r="N206" s="135" t="s">
        <v>34</v>
      </c>
      <c r="O206" s="136">
        <v>0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127</v>
      </c>
      <c r="AT206" s="138" t="s">
        <v>123</v>
      </c>
      <c r="AU206" s="138" t="s">
        <v>79</v>
      </c>
      <c r="AY206" s="16" t="s">
        <v>120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77</v>
      </c>
      <c r="BK206" s="139">
        <f>ROUND(I206*H206,2)</f>
        <v>0</v>
      </c>
      <c r="BL206" s="16" t="s">
        <v>127</v>
      </c>
      <c r="BM206" s="138" t="s">
        <v>450</v>
      </c>
    </row>
    <row r="207" spans="2:65" s="1" customFormat="1" ht="16.5" customHeight="1">
      <c r="B207" s="127"/>
      <c r="C207" s="128" t="s">
        <v>299</v>
      </c>
      <c r="D207" s="128" t="s">
        <v>123</v>
      </c>
      <c r="E207" s="129" t="s">
        <v>296</v>
      </c>
      <c r="F207" s="130" t="s">
        <v>297</v>
      </c>
      <c r="G207" s="131" t="s">
        <v>269</v>
      </c>
      <c r="H207" s="132">
        <v>6</v>
      </c>
      <c r="I207" s="133">
        <v>0</v>
      </c>
      <c r="J207" s="133">
        <f>ROUND(I207*H207,2)</f>
        <v>0</v>
      </c>
      <c r="K207" s="130" t="s">
        <v>1</v>
      </c>
      <c r="L207" s="28"/>
      <c r="M207" s="134" t="s">
        <v>1</v>
      </c>
      <c r="N207" s="135" t="s">
        <v>34</v>
      </c>
      <c r="O207" s="136">
        <v>0</v>
      </c>
      <c r="P207" s="136">
        <f>O207*H207</f>
        <v>0</v>
      </c>
      <c r="Q207" s="136">
        <v>0</v>
      </c>
      <c r="R207" s="136">
        <f>Q207*H207</f>
        <v>0</v>
      </c>
      <c r="S207" s="136">
        <v>0</v>
      </c>
      <c r="T207" s="137">
        <f>S207*H207</f>
        <v>0</v>
      </c>
      <c r="AR207" s="138" t="s">
        <v>127</v>
      </c>
      <c r="AT207" s="138" t="s">
        <v>123</v>
      </c>
      <c r="AU207" s="138" t="s">
        <v>79</v>
      </c>
      <c r="AY207" s="16" t="s">
        <v>120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6" t="s">
        <v>77</v>
      </c>
      <c r="BK207" s="139">
        <f>ROUND(I207*H207,2)</f>
        <v>0</v>
      </c>
      <c r="BL207" s="16" t="s">
        <v>127</v>
      </c>
      <c r="BM207" s="138" t="s">
        <v>451</v>
      </c>
    </row>
    <row r="208" spans="2:65" s="1" customFormat="1" ht="16.5" customHeight="1">
      <c r="B208" s="127"/>
      <c r="C208" s="128" t="s">
        <v>303</v>
      </c>
      <c r="D208" s="128" t="s">
        <v>123</v>
      </c>
      <c r="E208" s="129" t="s">
        <v>300</v>
      </c>
      <c r="F208" s="130" t="s">
        <v>452</v>
      </c>
      <c r="G208" s="131" t="s">
        <v>269</v>
      </c>
      <c r="H208" s="132">
        <v>6</v>
      </c>
      <c r="I208" s="133">
        <v>0</v>
      </c>
      <c r="J208" s="133">
        <f>ROUND(I208*H208,2)</f>
        <v>0</v>
      </c>
      <c r="K208" s="130" t="s">
        <v>1</v>
      </c>
      <c r="L208" s="28"/>
      <c r="M208" s="134" t="s">
        <v>1</v>
      </c>
      <c r="N208" s="135" t="s">
        <v>34</v>
      </c>
      <c r="O208" s="136">
        <v>0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127</v>
      </c>
      <c r="AT208" s="138" t="s">
        <v>123</v>
      </c>
      <c r="AU208" s="138" t="s">
        <v>79</v>
      </c>
      <c r="AY208" s="16" t="s">
        <v>120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77</v>
      </c>
      <c r="BK208" s="139">
        <f>ROUND(I208*H208,2)</f>
        <v>0</v>
      </c>
      <c r="BL208" s="16" t="s">
        <v>127</v>
      </c>
      <c r="BM208" s="138" t="s">
        <v>453</v>
      </c>
    </row>
    <row r="209" spans="2:65" s="1" customFormat="1" ht="21.75" customHeight="1">
      <c r="B209" s="127"/>
      <c r="C209" s="128" t="s">
        <v>307</v>
      </c>
      <c r="D209" s="128" t="s">
        <v>123</v>
      </c>
      <c r="E209" s="129" t="s">
        <v>304</v>
      </c>
      <c r="F209" s="130" t="s">
        <v>305</v>
      </c>
      <c r="G209" s="131" t="s">
        <v>277</v>
      </c>
      <c r="H209" s="132">
        <v>1</v>
      </c>
      <c r="I209" s="133">
        <v>0</v>
      </c>
      <c r="J209" s="133">
        <f>ROUND(I209*H209,2)</f>
        <v>0</v>
      </c>
      <c r="K209" s="130" t="s">
        <v>1</v>
      </c>
      <c r="L209" s="28"/>
      <c r="M209" s="134" t="s">
        <v>1</v>
      </c>
      <c r="N209" s="135" t="s">
        <v>34</v>
      </c>
      <c r="O209" s="136">
        <v>0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127</v>
      </c>
      <c r="AT209" s="138" t="s">
        <v>123</v>
      </c>
      <c r="AU209" s="138" t="s">
        <v>79</v>
      </c>
      <c r="AY209" s="16" t="s">
        <v>120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6" t="s">
        <v>77</v>
      </c>
      <c r="BK209" s="139">
        <f>ROUND(I209*H209,2)</f>
        <v>0</v>
      </c>
      <c r="BL209" s="16" t="s">
        <v>127</v>
      </c>
      <c r="BM209" s="138" t="s">
        <v>454</v>
      </c>
    </row>
    <row r="210" spans="2:65" s="1" customFormat="1" ht="16.5" customHeight="1">
      <c r="B210" s="127"/>
      <c r="C210" s="128" t="s">
        <v>315</v>
      </c>
      <c r="D210" s="128" t="s">
        <v>123</v>
      </c>
      <c r="E210" s="129" t="s">
        <v>308</v>
      </c>
      <c r="F210" s="130" t="s">
        <v>309</v>
      </c>
      <c r="G210" s="131" t="s">
        <v>277</v>
      </c>
      <c r="H210" s="132">
        <v>1</v>
      </c>
      <c r="I210" s="133">
        <v>0</v>
      </c>
      <c r="J210" s="133">
        <f>ROUND(I210*H210,2)</f>
        <v>0</v>
      </c>
      <c r="K210" s="130" t="s">
        <v>1</v>
      </c>
      <c r="L210" s="28"/>
      <c r="M210" s="134" t="s">
        <v>1</v>
      </c>
      <c r="N210" s="135" t="s">
        <v>34</v>
      </c>
      <c r="O210" s="136">
        <v>0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127</v>
      </c>
      <c r="AT210" s="138" t="s">
        <v>123</v>
      </c>
      <c r="AU210" s="138" t="s">
        <v>79</v>
      </c>
      <c r="AY210" s="16" t="s">
        <v>120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77</v>
      </c>
      <c r="BK210" s="139">
        <f>ROUND(I210*H210,2)</f>
        <v>0</v>
      </c>
      <c r="BL210" s="16" t="s">
        <v>127</v>
      </c>
      <c r="BM210" s="138" t="s">
        <v>455</v>
      </c>
    </row>
    <row r="211" spans="2:63" s="11" customFormat="1" ht="26.1" customHeight="1">
      <c r="B211" s="116"/>
      <c r="D211" s="117" t="s">
        <v>68</v>
      </c>
      <c r="E211" s="118" t="s">
        <v>311</v>
      </c>
      <c r="F211" s="118" t="s">
        <v>312</v>
      </c>
      <c r="J211" s="119">
        <f>BK211</f>
        <v>0</v>
      </c>
      <c r="L211" s="116"/>
      <c r="M211" s="120"/>
      <c r="P211" s="121">
        <f>P212+P223</f>
        <v>115.44132</v>
      </c>
      <c r="R211" s="121">
        <f>R212+R223</f>
        <v>0.42239000000000004</v>
      </c>
      <c r="T211" s="122">
        <f>T212+T223</f>
        <v>0.10913</v>
      </c>
      <c r="AR211" s="117" t="s">
        <v>79</v>
      </c>
      <c r="AT211" s="123" t="s">
        <v>68</v>
      </c>
      <c r="AU211" s="123" t="s">
        <v>69</v>
      </c>
      <c r="AY211" s="117" t="s">
        <v>120</v>
      </c>
      <c r="BK211" s="124">
        <f>BK212+BK223</f>
        <v>0</v>
      </c>
    </row>
    <row r="212" spans="2:63" s="11" customFormat="1" ht="22.7" customHeight="1">
      <c r="B212" s="116"/>
      <c r="D212" s="117" t="s">
        <v>68</v>
      </c>
      <c r="E212" s="125" t="s">
        <v>313</v>
      </c>
      <c r="F212" s="125" t="s">
        <v>314</v>
      </c>
      <c r="J212" s="126">
        <f>BK212</f>
        <v>0</v>
      </c>
      <c r="L212" s="116"/>
      <c r="M212" s="120"/>
      <c r="P212" s="121">
        <f>SUM(P213:P222)</f>
        <v>23.50532</v>
      </c>
      <c r="R212" s="121">
        <f>SUM(R213:R222)</f>
        <v>0.12591</v>
      </c>
      <c r="T212" s="122">
        <f>SUM(T213:T222)</f>
        <v>0.10913</v>
      </c>
      <c r="AR212" s="117" t="s">
        <v>79</v>
      </c>
      <c r="AT212" s="123" t="s">
        <v>68</v>
      </c>
      <c r="AU212" s="123" t="s">
        <v>77</v>
      </c>
      <c r="AY212" s="117" t="s">
        <v>120</v>
      </c>
      <c r="BK212" s="124">
        <f>SUM(BK213:BK222)</f>
        <v>0</v>
      </c>
    </row>
    <row r="213" spans="2:65" s="1" customFormat="1" ht="16.5" customHeight="1">
      <c r="B213" s="127"/>
      <c r="C213" s="128" t="s">
        <v>319</v>
      </c>
      <c r="D213" s="128" t="s">
        <v>123</v>
      </c>
      <c r="E213" s="129" t="s">
        <v>316</v>
      </c>
      <c r="F213" s="130" t="s">
        <v>317</v>
      </c>
      <c r="G213" s="131" t="s">
        <v>176</v>
      </c>
      <c r="H213" s="132">
        <v>13</v>
      </c>
      <c r="I213" s="133">
        <v>0</v>
      </c>
      <c r="J213" s="133">
        <f aca="true" t="shared" si="10" ref="J213:J222">ROUND(I213*H213,2)</f>
        <v>0</v>
      </c>
      <c r="K213" s="130"/>
      <c r="L213" s="28"/>
      <c r="M213" s="134" t="s">
        <v>1</v>
      </c>
      <c r="N213" s="135" t="s">
        <v>34</v>
      </c>
      <c r="O213" s="136">
        <v>0.195</v>
      </c>
      <c r="P213" s="136">
        <f aca="true" t="shared" si="11" ref="P213:P222">O213*H213</f>
        <v>2.535</v>
      </c>
      <c r="Q213" s="136">
        <v>0</v>
      </c>
      <c r="R213" s="136">
        <f aca="true" t="shared" si="12" ref="R213:R222">Q213*H213</f>
        <v>0</v>
      </c>
      <c r="S213" s="136">
        <v>0.00167</v>
      </c>
      <c r="T213" s="137">
        <f aca="true" t="shared" si="13" ref="T213:T222">S213*H213</f>
        <v>0.02171</v>
      </c>
      <c r="AR213" s="138" t="s">
        <v>194</v>
      </c>
      <c r="AT213" s="138" t="s">
        <v>123</v>
      </c>
      <c r="AU213" s="138" t="s">
        <v>79</v>
      </c>
      <c r="AY213" s="16" t="s">
        <v>120</v>
      </c>
      <c r="BE213" s="139">
        <f aca="true" t="shared" si="14" ref="BE213:BE222">IF(N213="základní",J213,0)</f>
        <v>0</v>
      </c>
      <c r="BF213" s="139">
        <f aca="true" t="shared" si="15" ref="BF213:BF222">IF(N213="snížená",J213,0)</f>
        <v>0</v>
      </c>
      <c r="BG213" s="139">
        <f aca="true" t="shared" si="16" ref="BG213:BG222">IF(N213="zákl. přenesená",J213,0)</f>
        <v>0</v>
      </c>
      <c r="BH213" s="139">
        <f aca="true" t="shared" si="17" ref="BH213:BH222">IF(N213="sníž. přenesená",J213,0)</f>
        <v>0</v>
      </c>
      <c r="BI213" s="139">
        <f aca="true" t="shared" si="18" ref="BI213:BI222">IF(N213="nulová",J213,0)</f>
        <v>0</v>
      </c>
      <c r="BJ213" s="16" t="s">
        <v>77</v>
      </c>
      <c r="BK213" s="139">
        <f aca="true" t="shared" si="19" ref="BK213:BK222">ROUND(I213*H213,2)</f>
        <v>0</v>
      </c>
      <c r="BL213" s="16" t="s">
        <v>194</v>
      </c>
      <c r="BM213" s="138" t="s">
        <v>456</v>
      </c>
    </row>
    <row r="214" spans="2:65" s="1" customFormat="1" ht="21.75" customHeight="1">
      <c r="B214" s="127"/>
      <c r="C214" s="128" t="s">
        <v>323</v>
      </c>
      <c r="D214" s="128" t="s">
        <v>123</v>
      </c>
      <c r="E214" s="129" t="s">
        <v>320</v>
      </c>
      <c r="F214" s="130" t="s">
        <v>321</v>
      </c>
      <c r="G214" s="131" t="s">
        <v>176</v>
      </c>
      <c r="H214" s="132">
        <v>18</v>
      </c>
      <c r="I214" s="133">
        <v>0</v>
      </c>
      <c r="J214" s="133">
        <f t="shared" si="10"/>
        <v>0</v>
      </c>
      <c r="K214" s="130"/>
      <c r="L214" s="28"/>
      <c r="M214" s="134" t="s">
        <v>1</v>
      </c>
      <c r="N214" s="135" t="s">
        <v>34</v>
      </c>
      <c r="O214" s="136">
        <v>0.256</v>
      </c>
      <c r="P214" s="136">
        <f t="shared" si="11"/>
        <v>4.6080000000000005</v>
      </c>
      <c r="Q214" s="136">
        <v>0</v>
      </c>
      <c r="R214" s="136">
        <f t="shared" si="12"/>
        <v>0</v>
      </c>
      <c r="S214" s="136">
        <v>0.00223</v>
      </c>
      <c r="T214" s="137">
        <f t="shared" si="13"/>
        <v>0.04014</v>
      </c>
      <c r="AR214" s="138" t="s">
        <v>194</v>
      </c>
      <c r="AT214" s="138" t="s">
        <v>123</v>
      </c>
      <c r="AU214" s="138" t="s">
        <v>79</v>
      </c>
      <c r="AY214" s="16" t="s">
        <v>120</v>
      </c>
      <c r="BE214" s="139">
        <f t="shared" si="14"/>
        <v>0</v>
      </c>
      <c r="BF214" s="139">
        <f t="shared" si="15"/>
        <v>0</v>
      </c>
      <c r="BG214" s="139">
        <f t="shared" si="16"/>
        <v>0</v>
      </c>
      <c r="BH214" s="139">
        <f t="shared" si="17"/>
        <v>0</v>
      </c>
      <c r="BI214" s="139">
        <f t="shared" si="18"/>
        <v>0</v>
      </c>
      <c r="BJ214" s="16" t="s">
        <v>77</v>
      </c>
      <c r="BK214" s="139">
        <f t="shared" si="19"/>
        <v>0</v>
      </c>
      <c r="BL214" s="16" t="s">
        <v>194</v>
      </c>
      <c r="BM214" s="138" t="s">
        <v>457</v>
      </c>
    </row>
    <row r="215" spans="2:65" s="1" customFormat="1" ht="16.5" customHeight="1">
      <c r="B215" s="127"/>
      <c r="C215" s="128" t="s">
        <v>327</v>
      </c>
      <c r="D215" s="128" t="s">
        <v>123</v>
      </c>
      <c r="E215" s="129" t="s">
        <v>324</v>
      </c>
      <c r="F215" s="130" t="s">
        <v>325</v>
      </c>
      <c r="G215" s="131" t="s">
        <v>176</v>
      </c>
      <c r="H215" s="132">
        <v>12</v>
      </c>
      <c r="I215" s="133">
        <v>0</v>
      </c>
      <c r="J215" s="133">
        <f t="shared" si="10"/>
        <v>0</v>
      </c>
      <c r="K215" s="130"/>
      <c r="L215" s="28"/>
      <c r="M215" s="134" t="s">
        <v>1</v>
      </c>
      <c r="N215" s="135" t="s">
        <v>34</v>
      </c>
      <c r="O215" s="136">
        <v>0.147</v>
      </c>
      <c r="P215" s="136">
        <f t="shared" si="11"/>
        <v>1.7639999999999998</v>
      </c>
      <c r="Q215" s="136">
        <v>0</v>
      </c>
      <c r="R215" s="136">
        <f t="shared" si="12"/>
        <v>0</v>
      </c>
      <c r="S215" s="136">
        <v>0.00394</v>
      </c>
      <c r="T215" s="137">
        <f t="shared" si="13"/>
        <v>0.04728</v>
      </c>
      <c r="AR215" s="138" t="s">
        <v>194</v>
      </c>
      <c r="AT215" s="138" t="s">
        <v>123</v>
      </c>
      <c r="AU215" s="138" t="s">
        <v>79</v>
      </c>
      <c r="AY215" s="16" t="s">
        <v>120</v>
      </c>
      <c r="BE215" s="139">
        <f t="shared" si="14"/>
        <v>0</v>
      </c>
      <c r="BF215" s="139">
        <f t="shared" si="15"/>
        <v>0</v>
      </c>
      <c r="BG215" s="139">
        <f t="shared" si="16"/>
        <v>0</v>
      </c>
      <c r="BH215" s="139">
        <f t="shared" si="17"/>
        <v>0</v>
      </c>
      <c r="BI215" s="139">
        <f t="shared" si="18"/>
        <v>0</v>
      </c>
      <c r="BJ215" s="16" t="s">
        <v>77</v>
      </c>
      <c r="BK215" s="139">
        <f t="shared" si="19"/>
        <v>0</v>
      </c>
      <c r="BL215" s="16" t="s">
        <v>194</v>
      </c>
      <c r="BM215" s="138" t="s">
        <v>458</v>
      </c>
    </row>
    <row r="216" spans="2:65" s="1" customFormat="1" ht="24.2" customHeight="1">
      <c r="B216" s="127"/>
      <c r="C216" s="128" t="s">
        <v>331</v>
      </c>
      <c r="D216" s="128" t="s">
        <v>123</v>
      </c>
      <c r="E216" s="129" t="s">
        <v>328</v>
      </c>
      <c r="F216" s="130" t="s">
        <v>329</v>
      </c>
      <c r="G216" s="131" t="s">
        <v>176</v>
      </c>
      <c r="H216" s="132">
        <v>13</v>
      </c>
      <c r="I216" s="133">
        <v>0</v>
      </c>
      <c r="J216" s="133">
        <f t="shared" si="10"/>
        <v>0</v>
      </c>
      <c r="K216" s="130"/>
      <c r="L216" s="28"/>
      <c r="M216" s="134" t="s">
        <v>1</v>
      </c>
      <c r="N216" s="135" t="s">
        <v>34</v>
      </c>
      <c r="O216" s="136">
        <v>0.363</v>
      </c>
      <c r="P216" s="136">
        <f t="shared" si="11"/>
        <v>4.718999999999999</v>
      </c>
      <c r="Q216" s="136">
        <v>0.00315</v>
      </c>
      <c r="R216" s="136">
        <f t="shared" si="12"/>
        <v>0.04095</v>
      </c>
      <c r="S216" s="136">
        <v>0</v>
      </c>
      <c r="T216" s="137">
        <f t="shared" si="13"/>
        <v>0</v>
      </c>
      <c r="AR216" s="138" t="s">
        <v>194</v>
      </c>
      <c r="AT216" s="138" t="s">
        <v>123</v>
      </c>
      <c r="AU216" s="138" t="s">
        <v>79</v>
      </c>
      <c r="AY216" s="16" t="s">
        <v>120</v>
      </c>
      <c r="BE216" s="139">
        <f t="shared" si="14"/>
        <v>0</v>
      </c>
      <c r="BF216" s="139">
        <f t="shared" si="15"/>
        <v>0</v>
      </c>
      <c r="BG216" s="139">
        <f t="shared" si="16"/>
        <v>0</v>
      </c>
      <c r="BH216" s="139">
        <f t="shared" si="17"/>
        <v>0</v>
      </c>
      <c r="BI216" s="139">
        <f t="shared" si="18"/>
        <v>0</v>
      </c>
      <c r="BJ216" s="16" t="s">
        <v>77</v>
      </c>
      <c r="BK216" s="139">
        <f t="shared" si="19"/>
        <v>0</v>
      </c>
      <c r="BL216" s="16" t="s">
        <v>194</v>
      </c>
      <c r="BM216" s="138" t="s">
        <v>459</v>
      </c>
    </row>
    <row r="217" spans="2:65" s="1" customFormat="1" ht="24.2" customHeight="1">
      <c r="B217" s="127"/>
      <c r="C217" s="128" t="s">
        <v>335</v>
      </c>
      <c r="D217" s="128" t="s">
        <v>123</v>
      </c>
      <c r="E217" s="129" t="s">
        <v>332</v>
      </c>
      <c r="F217" s="130" t="s">
        <v>333</v>
      </c>
      <c r="G217" s="131" t="s">
        <v>176</v>
      </c>
      <c r="H217" s="132">
        <v>18</v>
      </c>
      <c r="I217" s="133">
        <v>0</v>
      </c>
      <c r="J217" s="133">
        <f t="shared" si="10"/>
        <v>0</v>
      </c>
      <c r="K217" s="130"/>
      <c r="L217" s="28"/>
      <c r="M217" s="134" t="s">
        <v>1</v>
      </c>
      <c r="N217" s="135" t="s">
        <v>34</v>
      </c>
      <c r="O217" s="136">
        <v>0.248</v>
      </c>
      <c r="P217" s="136">
        <f t="shared" si="11"/>
        <v>4.464</v>
      </c>
      <c r="Q217" s="136">
        <v>0.00318</v>
      </c>
      <c r="R217" s="136">
        <f t="shared" si="12"/>
        <v>0.05724</v>
      </c>
      <c r="S217" s="136">
        <v>0</v>
      </c>
      <c r="T217" s="137">
        <f t="shared" si="13"/>
        <v>0</v>
      </c>
      <c r="AR217" s="138" t="s">
        <v>194</v>
      </c>
      <c r="AT217" s="138" t="s">
        <v>123</v>
      </c>
      <c r="AU217" s="138" t="s">
        <v>79</v>
      </c>
      <c r="AY217" s="16" t="s">
        <v>120</v>
      </c>
      <c r="BE217" s="139">
        <f t="shared" si="14"/>
        <v>0</v>
      </c>
      <c r="BF217" s="139">
        <f t="shared" si="15"/>
        <v>0</v>
      </c>
      <c r="BG217" s="139">
        <f t="shared" si="16"/>
        <v>0</v>
      </c>
      <c r="BH217" s="139">
        <f t="shared" si="17"/>
        <v>0</v>
      </c>
      <c r="BI217" s="139">
        <f t="shared" si="18"/>
        <v>0</v>
      </c>
      <c r="BJ217" s="16" t="s">
        <v>77</v>
      </c>
      <c r="BK217" s="139">
        <f t="shared" si="19"/>
        <v>0</v>
      </c>
      <c r="BL217" s="16" t="s">
        <v>194</v>
      </c>
      <c r="BM217" s="138" t="s">
        <v>460</v>
      </c>
    </row>
    <row r="218" spans="2:65" s="1" customFormat="1" ht="24.2" customHeight="1">
      <c r="B218" s="127"/>
      <c r="C218" s="128" t="s">
        <v>339</v>
      </c>
      <c r="D218" s="128" t="s">
        <v>123</v>
      </c>
      <c r="E218" s="129" t="s">
        <v>336</v>
      </c>
      <c r="F218" s="130" t="s">
        <v>337</v>
      </c>
      <c r="G218" s="131" t="s">
        <v>269</v>
      </c>
      <c r="H218" s="132">
        <v>2</v>
      </c>
      <c r="I218" s="133">
        <v>0</v>
      </c>
      <c r="J218" s="133">
        <f t="shared" si="10"/>
        <v>0</v>
      </c>
      <c r="K218" s="130"/>
      <c r="L218" s="28"/>
      <c r="M218" s="134" t="s">
        <v>1</v>
      </c>
      <c r="N218" s="135" t="s">
        <v>34</v>
      </c>
      <c r="O218" s="136">
        <v>0.4</v>
      </c>
      <c r="P218" s="136">
        <f t="shared" si="11"/>
        <v>0.8</v>
      </c>
      <c r="Q218" s="136">
        <v>0.00048</v>
      </c>
      <c r="R218" s="136">
        <f t="shared" si="12"/>
        <v>0.00096</v>
      </c>
      <c r="S218" s="136">
        <v>0</v>
      </c>
      <c r="T218" s="137">
        <f t="shared" si="13"/>
        <v>0</v>
      </c>
      <c r="AR218" s="138" t="s">
        <v>194</v>
      </c>
      <c r="AT218" s="138" t="s">
        <v>123</v>
      </c>
      <c r="AU218" s="138" t="s">
        <v>79</v>
      </c>
      <c r="AY218" s="16" t="s">
        <v>120</v>
      </c>
      <c r="BE218" s="139">
        <f t="shared" si="14"/>
        <v>0</v>
      </c>
      <c r="BF218" s="139">
        <f t="shared" si="15"/>
        <v>0</v>
      </c>
      <c r="BG218" s="139">
        <f t="shared" si="16"/>
        <v>0</v>
      </c>
      <c r="BH218" s="139">
        <f t="shared" si="17"/>
        <v>0</v>
      </c>
      <c r="BI218" s="139">
        <f t="shared" si="18"/>
        <v>0</v>
      </c>
      <c r="BJ218" s="16" t="s">
        <v>77</v>
      </c>
      <c r="BK218" s="139">
        <f t="shared" si="19"/>
        <v>0</v>
      </c>
      <c r="BL218" s="16" t="s">
        <v>194</v>
      </c>
      <c r="BM218" s="138" t="s">
        <v>461</v>
      </c>
    </row>
    <row r="219" spans="2:65" s="1" customFormat="1" ht="24.2" customHeight="1">
      <c r="B219" s="127"/>
      <c r="C219" s="128" t="s">
        <v>343</v>
      </c>
      <c r="D219" s="128" t="s">
        <v>123</v>
      </c>
      <c r="E219" s="129" t="s">
        <v>340</v>
      </c>
      <c r="F219" s="130" t="s">
        <v>341</v>
      </c>
      <c r="G219" s="131" t="s">
        <v>176</v>
      </c>
      <c r="H219" s="132">
        <v>12</v>
      </c>
      <c r="I219" s="133">
        <v>0</v>
      </c>
      <c r="J219" s="133">
        <f t="shared" si="10"/>
        <v>0</v>
      </c>
      <c r="K219" s="130"/>
      <c r="L219" s="28"/>
      <c r="M219" s="134" t="s">
        <v>1</v>
      </c>
      <c r="N219" s="135" t="s">
        <v>34</v>
      </c>
      <c r="O219" s="136">
        <v>0.334</v>
      </c>
      <c r="P219" s="136">
        <f t="shared" si="11"/>
        <v>4.008</v>
      </c>
      <c r="Q219" s="136">
        <v>0.00223</v>
      </c>
      <c r="R219" s="136">
        <f t="shared" si="12"/>
        <v>0.026760000000000003</v>
      </c>
      <c r="S219" s="136">
        <v>0</v>
      </c>
      <c r="T219" s="137">
        <f t="shared" si="13"/>
        <v>0</v>
      </c>
      <c r="AR219" s="138" t="s">
        <v>194</v>
      </c>
      <c r="AT219" s="138" t="s">
        <v>123</v>
      </c>
      <c r="AU219" s="138" t="s">
        <v>79</v>
      </c>
      <c r="AY219" s="16" t="s">
        <v>120</v>
      </c>
      <c r="BE219" s="139">
        <f t="shared" si="14"/>
        <v>0</v>
      </c>
      <c r="BF219" s="139">
        <f t="shared" si="15"/>
        <v>0</v>
      </c>
      <c r="BG219" s="139">
        <f t="shared" si="16"/>
        <v>0</v>
      </c>
      <c r="BH219" s="139">
        <f t="shared" si="17"/>
        <v>0</v>
      </c>
      <c r="BI219" s="139">
        <f t="shared" si="18"/>
        <v>0</v>
      </c>
      <c r="BJ219" s="16" t="s">
        <v>77</v>
      </c>
      <c r="BK219" s="139">
        <f t="shared" si="19"/>
        <v>0</v>
      </c>
      <c r="BL219" s="16" t="s">
        <v>194</v>
      </c>
      <c r="BM219" s="138" t="s">
        <v>462</v>
      </c>
    </row>
    <row r="220" spans="2:65" s="1" customFormat="1" ht="16.5" customHeight="1">
      <c r="B220" s="127"/>
      <c r="C220" s="128" t="s">
        <v>347</v>
      </c>
      <c r="D220" s="128" t="s">
        <v>123</v>
      </c>
      <c r="E220" s="129" t="s">
        <v>344</v>
      </c>
      <c r="F220" s="130" t="s">
        <v>345</v>
      </c>
      <c r="G220" s="131" t="s">
        <v>277</v>
      </c>
      <c r="H220" s="132">
        <v>1</v>
      </c>
      <c r="I220" s="133">
        <v>0</v>
      </c>
      <c r="J220" s="133">
        <f t="shared" si="10"/>
        <v>0</v>
      </c>
      <c r="K220" s="130" t="s">
        <v>1</v>
      </c>
      <c r="L220" s="28"/>
      <c r="M220" s="134" t="s">
        <v>1</v>
      </c>
      <c r="N220" s="135" t="s">
        <v>34</v>
      </c>
      <c r="O220" s="136">
        <v>0</v>
      </c>
      <c r="P220" s="136">
        <f t="shared" si="11"/>
        <v>0</v>
      </c>
      <c r="Q220" s="136">
        <v>0</v>
      </c>
      <c r="R220" s="136">
        <f t="shared" si="12"/>
        <v>0</v>
      </c>
      <c r="S220" s="136">
        <v>0</v>
      </c>
      <c r="T220" s="137">
        <f t="shared" si="13"/>
        <v>0</v>
      </c>
      <c r="AR220" s="138" t="s">
        <v>194</v>
      </c>
      <c r="AT220" s="138" t="s">
        <v>123</v>
      </c>
      <c r="AU220" s="138" t="s">
        <v>79</v>
      </c>
      <c r="AY220" s="16" t="s">
        <v>120</v>
      </c>
      <c r="BE220" s="139">
        <f t="shared" si="14"/>
        <v>0</v>
      </c>
      <c r="BF220" s="139">
        <f t="shared" si="15"/>
        <v>0</v>
      </c>
      <c r="BG220" s="139">
        <f t="shared" si="16"/>
        <v>0</v>
      </c>
      <c r="BH220" s="139">
        <f t="shared" si="17"/>
        <v>0</v>
      </c>
      <c r="BI220" s="139">
        <f t="shared" si="18"/>
        <v>0</v>
      </c>
      <c r="BJ220" s="16" t="s">
        <v>77</v>
      </c>
      <c r="BK220" s="139">
        <f t="shared" si="19"/>
        <v>0</v>
      </c>
      <c r="BL220" s="16" t="s">
        <v>194</v>
      </c>
      <c r="BM220" s="138" t="s">
        <v>463</v>
      </c>
    </row>
    <row r="221" spans="2:65" s="1" customFormat="1" ht="16.5" customHeight="1">
      <c r="B221" s="127"/>
      <c r="C221" s="128" t="s">
        <v>351</v>
      </c>
      <c r="D221" s="128" t="s">
        <v>123</v>
      </c>
      <c r="E221" s="129" t="s">
        <v>348</v>
      </c>
      <c r="F221" s="130" t="s">
        <v>349</v>
      </c>
      <c r="G221" s="131" t="s">
        <v>176</v>
      </c>
      <c r="H221" s="132">
        <v>31</v>
      </c>
      <c r="I221" s="133">
        <v>0</v>
      </c>
      <c r="J221" s="133">
        <f t="shared" si="10"/>
        <v>0</v>
      </c>
      <c r="K221" s="130" t="s">
        <v>1</v>
      </c>
      <c r="L221" s="28"/>
      <c r="M221" s="134" t="s">
        <v>1</v>
      </c>
      <c r="N221" s="135" t="s">
        <v>34</v>
      </c>
      <c r="O221" s="136">
        <v>0</v>
      </c>
      <c r="P221" s="136">
        <f t="shared" si="11"/>
        <v>0</v>
      </c>
      <c r="Q221" s="136">
        <v>0</v>
      </c>
      <c r="R221" s="136">
        <f t="shared" si="12"/>
        <v>0</v>
      </c>
      <c r="S221" s="136">
        <v>0</v>
      </c>
      <c r="T221" s="137">
        <f t="shared" si="13"/>
        <v>0</v>
      </c>
      <c r="AR221" s="138" t="s">
        <v>194</v>
      </c>
      <c r="AT221" s="138" t="s">
        <v>123</v>
      </c>
      <c r="AU221" s="138" t="s">
        <v>79</v>
      </c>
      <c r="AY221" s="16" t="s">
        <v>120</v>
      </c>
      <c r="BE221" s="139">
        <f t="shared" si="14"/>
        <v>0</v>
      </c>
      <c r="BF221" s="139">
        <f t="shared" si="15"/>
        <v>0</v>
      </c>
      <c r="BG221" s="139">
        <f t="shared" si="16"/>
        <v>0</v>
      </c>
      <c r="BH221" s="139">
        <f t="shared" si="17"/>
        <v>0</v>
      </c>
      <c r="BI221" s="139">
        <f t="shared" si="18"/>
        <v>0</v>
      </c>
      <c r="BJ221" s="16" t="s">
        <v>77</v>
      </c>
      <c r="BK221" s="139">
        <f t="shared" si="19"/>
        <v>0</v>
      </c>
      <c r="BL221" s="16" t="s">
        <v>194</v>
      </c>
      <c r="BM221" s="138" t="s">
        <v>464</v>
      </c>
    </row>
    <row r="222" spans="2:65" s="1" customFormat="1" ht="24.2" customHeight="1">
      <c r="B222" s="127"/>
      <c r="C222" s="128" t="s">
        <v>357</v>
      </c>
      <c r="D222" s="128" t="s">
        <v>123</v>
      </c>
      <c r="E222" s="129" t="s">
        <v>352</v>
      </c>
      <c r="F222" s="130" t="s">
        <v>353</v>
      </c>
      <c r="G222" s="131" t="s">
        <v>243</v>
      </c>
      <c r="H222" s="132">
        <v>0.126</v>
      </c>
      <c r="I222" s="133">
        <v>0</v>
      </c>
      <c r="J222" s="133">
        <f t="shared" si="10"/>
        <v>0</v>
      </c>
      <c r="K222" s="130"/>
      <c r="L222" s="28"/>
      <c r="M222" s="134" t="s">
        <v>1</v>
      </c>
      <c r="N222" s="135" t="s">
        <v>34</v>
      </c>
      <c r="O222" s="136">
        <v>4.82</v>
      </c>
      <c r="P222" s="136">
        <f t="shared" si="11"/>
        <v>0.6073200000000001</v>
      </c>
      <c r="Q222" s="136">
        <v>0</v>
      </c>
      <c r="R222" s="136">
        <f t="shared" si="12"/>
        <v>0</v>
      </c>
      <c r="S222" s="136">
        <v>0</v>
      </c>
      <c r="T222" s="137">
        <f t="shared" si="13"/>
        <v>0</v>
      </c>
      <c r="AR222" s="138" t="s">
        <v>194</v>
      </c>
      <c r="AT222" s="138" t="s">
        <v>123</v>
      </c>
      <c r="AU222" s="138" t="s">
        <v>79</v>
      </c>
      <c r="AY222" s="16" t="s">
        <v>120</v>
      </c>
      <c r="BE222" s="139">
        <f t="shared" si="14"/>
        <v>0</v>
      </c>
      <c r="BF222" s="139">
        <f t="shared" si="15"/>
        <v>0</v>
      </c>
      <c r="BG222" s="139">
        <f t="shared" si="16"/>
        <v>0</v>
      </c>
      <c r="BH222" s="139">
        <f t="shared" si="17"/>
        <v>0</v>
      </c>
      <c r="BI222" s="139">
        <f t="shared" si="18"/>
        <v>0</v>
      </c>
      <c r="BJ222" s="16" t="s">
        <v>77</v>
      </c>
      <c r="BK222" s="139">
        <f t="shared" si="19"/>
        <v>0</v>
      </c>
      <c r="BL222" s="16" t="s">
        <v>194</v>
      </c>
      <c r="BM222" s="138" t="s">
        <v>465</v>
      </c>
    </row>
    <row r="223" spans="2:63" s="11" customFormat="1" ht="22.7" customHeight="1">
      <c r="B223" s="116"/>
      <c r="D223" s="117" t="s">
        <v>68</v>
      </c>
      <c r="E223" s="125" t="s">
        <v>355</v>
      </c>
      <c r="F223" s="125" t="s">
        <v>356</v>
      </c>
      <c r="J223" s="126">
        <f>BK223</f>
        <v>0</v>
      </c>
      <c r="L223" s="116"/>
      <c r="M223" s="120"/>
      <c r="P223" s="121">
        <f>SUM(P224:P229)</f>
        <v>91.936</v>
      </c>
      <c r="R223" s="121">
        <f>SUM(R224:R229)</f>
        <v>0.29648</v>
      </c>
      <c r="T223" s="122">
        <f>SUM(T224:T229)</f>
        <v>0</v>
      </c>
      <c r="AR223" s="117" t="s">
        <v>79</v>
      </c>
      <c r="AT223" s="123" t="s">
        <v>68</v>
      </c>
      <c r="AU223" s="123" t="s">
        <v>77</v>
      </c>
      <c r="AY223" s="117" t="s">
        <v>120</v>
      </c>
      <c r="BK223" s="124">
        <f>SUM(BK224:BK229)</f>
        <v>0</v>
      </c>
    </row>
    <row r="224" spans="2:65" s="1" customFormat="1" ht="16.5" customHeight="1">
      <c r="B224" s="127"/>
      <c r="C224" s="128" t="s">
        <v>361</v>
      </c>
      <c r="D224" s="128" t="s">
        <v>123</v>
      </c>
      <c r="E224" s="129" t="s">
        <v>358</v>
      </c>
      <c r="F224" s="130" t="s">
        <v>359</v>
      </c>
      <c r="G224" s="131" t="s">
        <v>126</v>
      </c>
      <c r="H224" s="132">
        <v>272</v>
      </c>
      <c r="I224" s="133">
        <v>0</v>
      </c>
      <c r="J224" s="133">
        <f>ROUND(I224*H224,2)</f>
        <v>0</v>
      </c>
      <c r="K224" s="130"/>
      <c r="L224" s="28"/>
      <c r="M224" s="134" t="s">
        <v>1</v>
      </c>
      <c r="N224" s="135" t="s">
        <v>34</v>
      </c>
      <c r="O224" s="136">
        <v>0.012</v>
      </c>
      <c r="P224" s="136">
        <f>O224*H224</f>
        <v>3.2640000000000002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194</v>
      </c>
      <c r="AT224" s="138" t="s">
        <v>123</v>
      </c>
      <c r="AU224" s="138" t="s">
        <v>79</v>
      </c>
      <c r="AY224" s="16" t="s">
        <v>120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6" t="s">
        <v>77</v>
      </c>
      <c r="BK224" s="139">
        <f>ROUND(I224*H224,2)</f>
        <v>0</v>
      </c>
      <c r="BL224" s="16" t="s">
        <v>194</v>
      </c>
      <c r="BM224" s="138" t="s">
        <v>466</v>
      </c>
    </row>
    <row r="225" spans="2:51" s="13" customFormat="1" ht="12">
      <c r="B225" s="146"/>
      <c r="D225" s="141" t="s">
        <v>129</v>
      </c>
      <c r="E225" s="147" t="s">
        <v>1</v>
      </c>
      <c r="F225" s="148" t="s">
        <v>467</v>
      </c>
      <c r="H225" s="149">
        <v>272</v>
      </c>
      <c r="L225" s="146"/>
      <c r="M225" s="150"/>
      <c r="T225" s="151"/>
      <c r="AT225" s="147" t="s">
        <v>129</v>
      </c>
      <c r="AU225" s="147" t="s">
        <v>79</v>
      </c>
      <c r="AV225" s="13" t="s">
        <v>79</v>
      </c>
      <c r="AW225" s="13" t="s">
        <v>26</v>
      </c>
      <c r="AX225" s="13" t="s">
        <v>69</v>
      </c>
      <c r="AY225" s="147" t="s">
        <v>120</v>
      </c>
    </row>
    <row r="226" spans="2:51" s="14" customFormat="1" ht="12">
      <c r="B226" s="152"/>
      <c r="D226" s="141" t="s">
        <v>129</v>
      </c>
      <c r="E226" s="153" t="s">
        <v>1</v>
      </c>
      <c r="F226" s="154" t="s">
        <v>131</v>
      </c>
      <c r="H226" s="155">
        <v>272</v>
      </c>
      <c r="L226" s="152"/>
      <c r="M226" s="156"/>
      <c r="T226" s="157"/>
      <c r="AT226" s="153" t="s">
        <v>129</v>
      </c>
      <c r="AU226" s="153" t="s">
        <v>79</v>
      </c>
      <c r="AV226" s="14" t="s">
        <v>127</v>
      </c>
      <c r="AW226" s="14" t="s">
        <v>26</v>
      </c>
      <c r="AX226" s="14" t="s">
        <v>77</v>
      </c>
      <c r="AY226" s="153" t="s">
        <v>120</v>
      </c>
    </row>
    <row r="227" spans="2:65" s="1" customFormat="1" ht="16.5" customHeight="1">
      <c r="B227" s="127"/>
      <c r="C227" s="128" t="s">
        <v>365</v>
      </c>
      <c r="D227" s="128" t="s">
        <v>123</v>
      </c>
      <c r="E227" s="129" t="s">
        <v>362</v>
      </c>
      <c r="F227" s="130" t="s">
        <v>363</v>
      </c>
      <c r="G227" s="131" t="s">
        <v>126</v>
      </c>
      <c r="H227" s="132">
        <v>272</v>
      </c>
      <c r="I227" s="133">
        <v>0</v>
      </c>
      <c r="J227" s="133">
        <f>ROUND(I227*H227,2)</f>
        <v>0</v>
      </c>
      <c r="K227" s="130"/>
      <c r="L227" s="28"/>
      <c r="M227" s="134" t="s">
        <v>1</v>
      </c>
      <c r="N227" s="135" t="s">
        <v>34</v>
      </c>
      <c r="O227" s="136">
        <v>0.014</v>
      </c>
      <c r="P227" s="136">
        <f>O227*H227</f>
        <v>3.8080000000000003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194</v>
      </c>
      <c r="AT227" s="138" t="s">
        <v>123</v>
      </c>
      <c r="AU227" s="138" t="s">
        <v>79</v>
      </c>
      <c r="AY227" s="16" t="s">
        <v>120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6" t="s">
        <v>77</v>
      </c>
      <c r="BK227" s="139">
        <f>ROUND(I227*H227,2)</f>
        <v>0</v>
      </c>
      <c r="BL227" s="16" t="s">
        <v>194</v>
      </c>
      <c r="BM227" s="138" t="s">
        <v>468</v>
      </c>
    </row>
    <row r="228" spans="2:65" s="1" customFormat="1" ht="24.2" customHeight="1">
      <c r="B228" s="127"/>
      <c r="C228" s="128" t="s">
        <v>369</v>
      </c>
      <c r="D228" s="128" t="s">
        <v>123</v>
      </c>
      <c r="E228" s="129" t="s">
        <v>366</v>
      </c>
      <c r="F228" s="130" t="s">
        <v>367</v>
      </c>
      <c r="G228" s="131" t="s">
        <v>126</v>
      </c>
      <c r="H228" s="132">
        <v>272</v>
      </c>
      <c r="I228" s="133">
        <v>0</v>
      </c>
      <c r="J228" s="133">
        <f>ROUND(I228*H228,2)</f>
        <v>0</v>
      </c>
      <c r="K228" s="130"/>
      <c r="L228" s="28"/>
      <c r="M228" s="134" t="s">
        <v>1</v>
      </c>
      <c r="N228" s="135" t="s">
        <v>34</v>
      </c>
      <c r="O228" s="136">
        <v>0.075</v>
      </c>
      <c r="P228" s="136">
        <f>O228*H228</f>
        <v>20.4</v>
      </c>
      <c r="Q228" s="136">
        <v>0.00011</v>
      </c>
      <c r="R228" s="136">
        <f>Q228*H228</f>
        <v>0.029920000000000002</v>
      </c>
      <c r="S228" s="136">
        <v>0</v>
      </c>
      <c r="T228" s="137">
        <f>S228*H228</f>
        <v>0</v>
      </c>
      <c r="AR228" s="138" t="s">
        <v>194</v>
      </c>
      <c r="AT228" s="138" t="s">
        <v>123</v>
      </c>
      <c r="AU228" s="138" t="s">
        <v>79</v>
      </c>
      <c r="AY228" s="16" t="s">
        <v>120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6" t="s">
        <v>77</v>
      </c>
      <c r="BK228" s="139">
        <f>ROUND(I228*H228,2)</f>
        <v>0</v>
      </c>
      <c r="BL228" s="16" t="s">
        <v>194</v>
      </c>
      <c r="BM228" s="138" t="s">
        <v>469</v>
      </c>
    </row>
    <row r="229" spans="2:65" s="1" customFormat="1" ht="16.5" customHeight="1">
      <c r="B229" s="127"/>
      <c r="C229" s="128" t="s">
        <v>377</v>
      </c>
      <c r="D229" s="128" t="s">
        <v>123</v>
      </c>
      <c r="E229" s="129" t="s">
        <v>370</v>
      </c>
      <c r="F229" s="130" t="s">
        <v>371</v>
      </c>
      <c r="G229" s="131" t="s">
        <v>126</v>
      </c>
      <c r="H229" s="132">
        <v>272</v>
      </c>
      <c r="I229" s="133">
        <v>0</v>
      </c>
      <c r="J229" s="133">
        <f>ROUND(I229*H229,2)</f>
        <v>0</v>
      </c>
      <c r="K229" s="130"/>
      <c r="L229" s="28"/>
      <c r="M229" s="134" t="s">
        <v>1</v>
      </c>
      <c r="N229" s="135" t="s">
        <v>34</v>
      </c>
      <c r="O229" s="136">
        <v>0.237</v>
      </c>
      <c r="P229" s="136">
        <f>O229*H229</f>
        <v>64.464</v>
      </c>
      <c r="Q229" s="136">
        <v>0.00098</v>
      </c>
      <c r="R229" s="136">
        <f>Q229*H229</f>
        <v>0.26656</v>
      </c>
      <c r="S229" s="136">
        <v>0</v>
      </c>
      <c r="T229" s="137">
        <f>S229*H229</f>
        <v>0</v>
      </c>
      <c r="AR229" s="138" t="s">
        <v>194</v>
      </c>
      <c r="AT229" s="138" t="s">
        <v>123</v>
      </c>
      <c r="AU229" s="138" t="s">
        <v>79</v>
      </c>
      <c r="AY229" s="16" t="s">
        <v>120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6" t="s">
        <v>77</v>
      </c>
      <c r="BK229" s="139">
        <f>ROUND(I229*H229,2)</f>
        <v>0</v>
      </c>
      <c r="BL229" s="16" t="s">
        <v>194</v>
      </c>
      <c r="BM229" s="138" t="s">
        <v>470</v>
      </c>
    </row>
    <row r="230" spans="2:63" s="11" customFormat="1" ht="26.1" customHeight="1">
      <c r="B230" s="116"/>
      <c r="D230" s="117" t="s">
        <v>68</v>
      </c>
      <c r="E230" s="118" t="s">
        <v>373</v>
      </c>
      <c r="F230" s="118" t="s">
        <v>374</v>
      </c>
      <c r="J230" s="119">
        <f>BK230</f>
        <v>0</v>
      </c>
      <c r="L230" s="116"/>
      <c r="M230" s="120"/>
      <c r="P230" s="121">
        <f>P231</f>
        <v>0</v>
      </c>
      <c r="R230" s="121">
        <f>R231</f>
        <v>0</v>
      </c>
      <c r="T230" s="122">
        <f>T231</f>
        <v>0</v>
      </c>
      <c r="AR230" s="117" t="s">
        <v>143</v>
      </c>
      <c r="AT230" s="123" t="s">
        <v>68</v>
      </c>
      <c r="AU230" s="123" t="s">
        <v>69</v>
      </c>
      <c r="AY230" s="117" t="s">
        <v>120</v>
      </c>
      <c r="BK230" s="124">
        <f>BK231</f>
        <v>0</v>
      </c>
    </row>
    <row r="231" spans="2:63" s="11" customFormat="1" ht="22.7" customHeight="1">
      <c r="B231" s="116"/>
      <c r="D231" s="117" t="s">
        <v>68</v>
      </c>
      <c r="E231" s="125" t="s">
        <v>375</v>
      </c>
      <c r="F231" s="125" t="s">
        <v>376</v>
      </c>
      <c r="J231" s="126">
        <f>BK231</f>
        <v>0</v>
      </c>
      <c r="L231" s="116"/>
      <c r="M231" s="120"/>
      <c r="P231" s="121">
        <f>SUM(P232:P237)</f>
        <v>0</v>
      </c>
      <c r="R231" s="121">
        <f>SUM(R232:R237)</f>
        <v>0</v>
      </c>
      <c r="T231" s="122">
        <f>SUM(T232:T237)</f>
        <v>0</v>
      </c>
      <c r="AR231" s="117" t="s">
        <v>143</v>
      </c>
      <c r="AT231" s="123" t="s">
        <v>68</v>
      </c>
      <c r="AU231" s="123" t="s">
        <v>77</v>
      </c>
      <c r="AY231" s="117" t="s">
        <v>120</v>
      </c>
      <c r="BK231" s="124">
        <f>SUM(BK232:BK237)</f>
        <v>0</v>
      </c>
    </row>
    <row r="232" spans="2:65" s="1" customFormat="1" ht="16.5" customHeight="1">
      <c r="B232" s="127"/>
      <c r="C232" s="128" t="s">
        <v>382</v>
      </c>
      <c r="D232" s="128" t="s">
        <v>123</v>
      </c>
      <c r="E232" s="129" t="s">
        <v>378</v>
      </c>
      <c r="F232" s="130" t="s">
        <v>376</v>
      </c>
      <c r="G232" s="131" t="s">
        <v>379</v>
      </c>
      <c r="H232" s="132">
        <v>1</v>
      </c>
      <c r="I232" s="133">
        <v>0</v>
      </c>
      <c r="J232" s="133">
        <f>ROUND(I232*H232,2)</f>
        <v>0</v>
      </c>
      <c r="K232" s="130"/>
      <c r="L232" s="28"/>
      <c r="M232" s="134" t="s">
        <v>1</v>
      </c>
      <c r="N232" s="135" t="s">
        <v>34</v>
      </c>
      <c r="O232" s="136">
        <v>0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380</v>
      </c>
      <c r="AT232" s="138" t="s">
        <v>123</v>
      </c>
      <c r="AU232" s="138" t="s">
        <v>79</v>
      </c>
      <c r="AY232" s="16" t="s">
        <v>120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6" t="s">
        <v>77</v>
      </c>
      <c r="BK232" s="139">
        <f>ROUND(I232*H232,2)</f>
        <v>0</v>
      </c>
      <c r="BL232" s="16" t="s">
        <v>380</v>
      </c>
      <c r="BM232" s="138" t="s">
        <v>471</v>
      </c>
    </row>
    <row r="233" spans="2:65" s="1" customFormat="1" ht="16.5" customHeight="1">
      <c r="B233" s="127"/>
      <c r="C233" s="128" t="s">
        <v>386</v>
      </c>
      <c r="D233" s="128" t="s">
        <v>123</v>
      </c>
      <c r="E233" s="129" t="s">
        <v>383</v>
      </c>
      <c r="F233" s="130" t="s">
        <v>384</v>
      </c>
      <c r="G233" s="131" t="s">
        <v>176</v>
      </c>
      <c r="H233" s="132">
        <v>25</v>
      </c>
      <c r="I233" s="133">
        <v>0</v>
      </c>
      <c r="J233" s="133">
        <f>ROUND(I233*H233,2)</f>
        <v>0</v>
      </c>
      <c r="K233" s="130"/>
      <c r="L233" s="28"/>
      <c r="M233" s="134" t="s">
        <v>1</v>
      </c>
      <c r="N233" s="135" t="s">
        <v>34</v>
      </c>
      <c r="O233" s="136">
        <v>0</v>
      </c>
      <c r="P233" s="136">
        <f>O233*H233</f>
        <v>0</v>
      </c>
      <c r="Q233" s="136">
        <v>0</v>
      </c>
      <c r="R233" s="136">
        <f>Q233*H233</f>
        <v>0</v>
      </c>
      <c r="S233" s="136">
        <v>0</v>
      </c>
      <c r="T233" s="137">
        <f>S233*H233</f>
        <v>0</v>
      </c>
      <c r="AR233" s="138" t="s">
        <v>380</v>
      </c>
      <c r="AT233" s="138" t="s">
        <v>123</v>
      </c>
      <c r="AU233" s="138" t="s">
        <v>79</v>
      </c>
      <c r="AY233" s="16" t="s">
        <v>120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16" t="s">
        <v>77</v>
      </c>
      <c r="BK233" s="139">
        <f>ROUND(I233*H233,2)</f>
        <v>0</v>
      </c>
      <c r="BL233" s="16" t="s">
        <v>380</v>
      </c>
      <c r="BM233" s="138" t="s">
        <v>472</v>
      </c>
    </row>
    <row r="234" spans="2:65" s="1" customFormat="1" ht="16.5" customHeight="1">
      <c r="B234" s="127"/>
      <c r="C234" s="128" t="s">
        <v>473</v>
      </c>
      <c r="D234" s="128" t="s">
        <v>123</v>
      </c>
      <c r="E234" s="129" t="s">
        <v>387</v>
      </c>
      <c r="F234" s="130" t="s">
        <v>388</v>
      </c>
      <c r="G234" s="131" t="s">
        <v>126</v>
      </c>
      <c r="H234" s="132">
        <v>25</v>
      </c>
      <c r="I234" s="133">
        <v>0</v>
      </c>
      <c r="J234" s="133">
        <f>ROUND(I234*H234,2)</f>
        <v>0</v>
      </c>
      <c r="K234" s="130"/>
      <c r="L234" s="28"/>
      <c r="M234" s="134" t="s">
        <v>1</v>
      </c>
      <c r="N234" s="135" t="s">
        <v>34</v>
      </c>
      <c r="O234" s="136">
        <v>0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380</v>
      </c>
      <c r="AT234" s="138" t="s">
        <v>123</v>
      </c>
      <c r="AU234" s="138" t="s">
        <v>79</v>
      </c>
      <c r="AY234" s="16" t="s">
        <v>120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6" t="s">
        <v>77</v>
      </c>
      <c r="BK234" s="139">
        <f>ROUND(I234*H234,2)</f>
        <v>0</v>
      </c>
      <c r="BL234" s="16" t="s">
        <v>380</v>
      </c>
      <c r="BM234" s="138" t="s">
        <v>474</v>
      </c>
    </row>
    <row r="235" spans="2:51" s="12" customFormat="1" ht="12">
      <c r="B235" s="140"/>
      <c r="D235" s="141" t="s">
        <v>129</v>
      </c>
      <c r="E235" s="142" t="s">
        <v>1</v>
      </c>
      <c r="F235" s="143" t="s">
        <v>390</v>
      </c>
      <c r="H235" s="142" t="s">
        <v>1</v>
      </c>
      <c r="L235" s="140"/>
      <c r="M235" s="144"/>
      <c r="T235" s="145"/>
      <c r="AT235" s="142" t="s">
        <v>129</v>
      </c>
      <c r="AU235" s="142" t="s">
        <v>79</v>
      </c>
      <c r="AV235" s="12" t="s">
        <v>77</v>
      </c>
      <c r="AW235" s="12" t="s">
        <v>26</v>
      </c>
      <c r="AX235" s="12" t="s">
        <v>69</v>
      </c>
      <c r="AY235" s="142" t="s">
        <v>120</v>
      </c>
    </row>
    <row r="236" spans="2:51" s="13" customFormat="1" ht="12">
      <c r="B236" s="146"/>
      <c r="D236" s="141" t="s">
        <v>129</v>
      </c>
      <c r="E236" s="147" t="s">
        <v>1</v>
      </c>
      <c r="F236" s="148" t="s">
        <v>234</v>
      </c>
      <c r="H236" s="149">
        <v>25</v>
      </c>
      <c r="L236" s="146"/>
      <c r="M236" s="150"/>
      <c r="T236" s="151"/>
      <c r="AT236" s="147" t="s">
        <v>129</v>
      </c>
      <c r="AU236" s="147" t="s">
        <v>79</v>
      </c>
      <c r="AV236" s="13" t="s">
        <v>79</v>
      </c>
      <c r="AW236" s="13" t="s">
        <v>26</v>
      </c>
      <c r="AX236" s="13" t="s">
        <v>69</v>
      </c>
      <c r="AY236" s="147" t="s">
        <v>120</v>
      </c>
    </row>
    <row r="237" spans="2:51" s="14" customFormat="1" ht="12">
      <c r="B237" s="152"/>
      <c r="D237" s="141" t="s">
        <v>129</v>
      </c>
      <c r="E237" s="153" t="s">
        <v>1</v>
      </c>
      <c r="F237" s="154" t="s">
        <v>131</v>
      </c>
      <c r="H237" s="155">
        <v>25</v>
      </c>
      <c r="L237" s="152"/>
      <c r="M237" s="160"/>
      <c r="N237" s="161"/>
      <c r="O237" s="161"/>
      <c r="P237" s="161"/>
      <c r="Q237" s="161"/>
      <c r="R237" s="161"/>
      <c r="S237" s="161"/>
      <c r="T237" s="162"/>
      <c r="AT237" s="153" t="s">
        <v>129</v>
      </c>
      <c r="AU237" s="153" t="s">
        <v>79</v>
      </c>
      <c r="AV237" s="14" t="s">
        <v>127</v>
      </c>
      <c r="AW237" s="14" t="s">
        <v>26</v>
      </c>
      <c r="AX237" s="14" t="s">
        <v>77</v>
      </c>
      <c r="AY237" s="153" t="s">
        <v>120</v>
      </c>
    </row>
    <row r="238" spans="2:12" s="1" customFormat="1" ht="6.95" customHeight="1"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28"/>
    </row>
  </sheetData>
  <autoFilter ref="C127:K23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7"/>
  <sheetViews>
    <sheetView showGridLines="0" zoomScale="180" zoomScaleNormal="180" workbookViewId="0" topLeftCell="A53">
      <selection activeCell="K189" sqref="K189"/>
    </sheetView>
  </sheetViews>
  <sheetFormatPr defaultColWidth="12.0039062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2:46" ht="36.95" customHeight="1">
      <c r="L2" s="18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86</v>
      </c>
      <c r="L4" s="19"/>
      <c r="M4" s="84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13</v>
      </c>
      <c r="L6" s="19"/>
    </row>
    <row r="7" spans="2:12" ht="16.5" customHeight="1">
      <c r="B7" s="19"/>
      <c r="E7" s="199" t="str">
        <f>'Rekapitulace stavby'!K6</f>
        <v>Oprava a nátěr východní a severní fasády včetně restaurování - čp. 78, 79</v>
      </c>
      <c r="F7" s="200"/>
      <c r="G7" s="200"/>
      <c r="H7" s="200"/>
      <c r="L7" s="19"/>
    </row>
    <row r="8" spans="2:12" s="1" customFormat="1" ht="12" customHeight="1">
      <c r="B8" s="28"/>
      <c r="D8" s="25" t="s">
        <v>87</v>
      </c>
      <c r="L8" s="28"/>
    </row>
    <row r="9" spans="2:12" s="1" customFormat="1" ht="16.5" customHeight="1">
      <c r="B9" s="28"/>
      <c r="E9" s="197" t="s">
        <v>475</v>
      </c>
      <c r="F9" s="198"/>
      <c r="G9" s="198"/>
      <c r="H9" s="198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14</v>
      </c>
      <c r="F11" s="23" t="s">
        <v>1</v>
      </c>
      <c r="I11" s="25" t="s">
        <v>15</v>
      </c>
      <c r="J11" s="23" t="s">
        <v>1</v>
      </c>
      <c r="L11" s="28"/>
    </row>
    <row r="12" spans="2:12" s="1" customFormat="1" ht="12" customHeight="1">
      <c r="B12" s="28"/>
      <c r="D12" s="25" t="s">
        <v>16</v>
      </c>
      <c r="F12" s="23" t="s">
        <v>17</v>
      </c>
      <c r="I12" s="25" t="s">
        <v>18</v>
      </c>
      <c r="J12" s="48"/>
      <c r="L12" s="28"/>
    </row>
    <row r="13" spans="2:12" s="1" customFormat="1" ht="10.7" customHeight="1">
      <c r="B13" s="28"/>
      <c r="L13" s="28"/>
    </row>
    <row r="14" spans="2:12" s="1" customFormat="1" ht="12" customHeight="1">
      <c r="B14" s="28"/>
      <c r="D14" s="25" t="s">
        <v>19</v>
      </c>
      <c r="I14" s="25" t="s">
        <v>20</v>
      </c>
      <c r="J14" s="23" t="s">
        <v>1</v>
      </c>
      <c r="L14" s="28"/>
    </row>
    <row r="15" spans="2:12" s="1" customFormat="1" ht="18" customHeight="1">
      <c r="B15" s="28"/>
      <c r="E15" s="23" t="s">
        <v>21</v>
      </c>
      <c r="I15" s="25" t="s">
        <v>22</v>
      </c>
      <c r="J15" s="23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525</v>
      </c>
      <c r="I17" s="25" t="s">
        <v>20</v>
      </c>
      <c r="J17" s="23"/>
      <c r="L17" s="28"/>
    </row>
    <row r="18" spans="2:12" s="1" customFormat="1" ht="18" customHeight="1">
      <c r="B18" s="28"/>
      <c r="E18" s="163" t="str">
        <f>'Rekapitulace stavby'!E14</f>
        <v xml:space="preserve"> </v>
      </c>
      <c r="F18" s="163"/>
      <c r="G18" s="163"/>
      <c r="H18" s="163"/>
      <c r="I18" s="25" t="s">
        <v>22</v>
      </c>
      <c r="J18" s="23"/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25</v>
      </c>
      <c r="I20" s="25" t="s">
        <v>20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27</v>
      </c>
      <c r="I23" s="25" t="s">
        <v>20</v>
      </c>
      <c r="J23" s="23"/>
      <c r="L23" s="28"/>
    </row>
    <row r="24" spans="2:12" s="1" customFormat="1" ht="18" customHeight="1">
      <c r="B24" s="28"/>
      <c r="E24" s="23"/>
      <c r="I24" s="25" t="s">
        <v>22</v>
      </c>
      <c r="J24" s="23"/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28</v>
      </c>
      <c r="L26" s="28"/>
    </row>
    <row r="27" spans="2:12" s="7" customFormat="1" ht="16.5" customHeight="1">
      <c r="B27" s="85"/>
      <c r="E27" s="166" t="s">
        <v>1</v>
      </c>
      <c r="F27" s="166"/>
      <c r="G27" s="166"/>
      <c r="H27" s="166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5" customHeight="1">
      <c r="B30" s="28"/>
      <c r="D30" s="86" t="s">
        <v>29</v>
      </c>
      <c r="J30" s="62">
        <f>ROUND(J126,2)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31</v>
      </c>
      <c r="I32" s="31" t="s">
        <v>30</v>
      </c>
      <c r="J32" s="31" t="s">
        <v>32</v>
      </c>
      <c r="L32" s="28"/>
    </row>
    <row r="33" spans="2:12" s="1" customFormat="1" ht="14.45" customHeight="1">
      <c r="B33" s="28"/>
      <c r="D33" s="51" t="s">
        <v>33</v>
      </c>
      <c r="E33" s="25" t="s">
        <v>34</v>
      </c>
      <c r="F33" s="87">
        <f>ROUND((SUM(BE126:BE186)),2)</f>
        <v>0</v>
      </c>
      <c r="I33" s="88">
        <v>0.21</v>
      </c>
      <c r="J33" s="87">
        <f>ROUND(((SUM(BE126:BE186))*I33),2)</f>
        <v>0</v>
      </c>
      <c r="L33" s="28"/>
    </row>
    <row r="34" spans="2:12" s="1" customFormat="1" ht="14.45" customHeight="1">
      <c r="B34" s="28"/>
      <c r="E34" s="25" t="s">
        <v>35</v>
      </c>
      <c r="F34" s="87">
        <f>ROUND((SUM(BF126:BF186)),2)</f>
        <v>0</v>
      </c>
      <c r="I34" s="88">
        <v>0.15</v>
      </c>
      <c r="J34" s="87">
        <f>ROUND(((SUM(BF126:BF186))*I34),2)</f>
        <v>0</v>
      </c>
      <c r="L34" s="28"/>
    </row>
    <row r="35" spans="2:12" s="1" customFormat="1" ht="14.45" customHeight="1" hidden="1">
      <c r="B35" s="28"/>
      <c r="E35" s="25" t="s">
        <v>36</v>
      </c>
      <c r="F35" s="87">
        <f>ROUND((SUM(BG126:BG186)),2)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37</v>
      </c>
      <c r="F36" s="87">
        <f>ROUND((SUM(BH126:BH186)),2)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38</v>
      </c>
      <c r="F37" s="87">
        <f>ROUND((SUM(BI126:BI186)),2)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5" customHeight="1">
      <c r="B39" s="28"/>
      <c r="C39" s="89"/>
      <c r="D39" s="90" t="s">
        <v>39</v>
      </c>
      <c r="E39" s="53"/>
      <c r="F39" s="53"/>
      <c r="G39" s="91" t="s">
        <v>40</v>
      </c>
      <c r="H39" s="92" t="s">
        <v>41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44</v>
      </c>
      <c r="E61" s="30"/>
      <c r="F61" s="95" t="s">
        <v>45</v>
      </c>
      <c r="G61" s="39" t="s">
        <v>44</v>
      </c>
      <c r="H61" s="30"/>
      <c r="I61" s="30"/>
      <c r="J61" s="96" t="s">
        <v>45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44</v>
      </c>
      <c r="E76" s="30"/>
      <c r="F76" s="95" t="s">
        <v>45</v>
      </c>
      <c r="G76" s="39" t="s">
        <v>44</v>
      </c>
      <c r="H76" s="30"/>
      <c r="I76" s="30"/>
      <c r="J76" s="96" t="s">
        <v>45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89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13</v>
      </c>
      <c r="L84" s="28"/>
    </row>
    <row r="85" spans="2:12" s="1" customFormat="1" ht="16.5" customHeight="1">
      <c r="B85" s="28"/>
      <c r="E85" s="199" t="str">
        <f>E7</f>
        <v>Oprava a nátěr východní a severní fasády včetně restaurování - čp. 78, 79</v>
      </c>
      <c r="F85" s="200"/>
      <c r="G85" s="200"/>
      <c r="H85" s="200"/>
      <c r="L85" s="28"/>
    </row>
    <row r="86" spans="2:12" s="1" customFormat="1" ht="12" customHeight="1">
      <c r="B86" s="28"/>
      <c r="C86" s="25" t="s">
        <v>87</v>
      </c>
      <c r="L86" s="28"/>
    </row>
    <row r="87" spans="2:12" s="1" customFormat="1" ht="16.5" customHeight="1">
      <c r="B87" s="28"/>
      <c r="E87" s="197" t="str">
        <f>E9</f>
        <v>03 - Dům čp.79 - Beránek - Ke zvonici uliční část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16</v>
      </c>
      <c r="F89" s="23" t="str">
        <f>F12</f>
        <v>Krajská knihovna Pardubice - č.p. 78, 79</v>
      </c>
      <c r="I89" s="25" t="s">
        <v>18</v>
      </c>
      <c r="J89" s="48" t="str">
        <f>IF(J12="","",J12)</f>
        <v/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19</v>
      </c>
      <c r="F91" s="23" t="str">
        <f>E15</f>
        <v>Krajská knihovna Pardubice</v>
      </c>
      <c r="I91" s="25" t="s">
        <v>25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27</v>
      </c>
      <c r="J92" s="26"/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90</v>
      </c>
      <c r="D94" s="89"/>
      <c r="E94" s="89"/>
      <c r="F94" s="89"/>
      <c r="G94" s="89"/>
      <c r="H94" s="89"/>
      <c r="I94" s="89"/>
      <c r="J94" s="98" t="s">
        <v>91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7" customHeight="1">
      <c r="B96" s="28"/>
      <c r="C96" s="99" t="s">
        <v>92</v>
      </c>
      <c r="J96" s="62">
        <f>J126</f>
        <v>0</v>
      </c>
      <c r="L96" s="28"/>
      <c r="AU96" s="16" t="s">
        <v>93</v>
      </c>
    </row>
    <row r="97" spans="2:12" s="8" customFormat="1" ht="24.95" customHeight="1">
      <c r="B97" s="100"/>
      <c r="D97" s="101" t="s">
        <v>94</v>
      </c>
      <c r="E97" s="102"/>
      <c r="F97" s="102"/>
      <c r="G97" s="102"/>
      <c r="H97" s="102"/>
      <c r="I97" s="102"/>
      <c r="J97" s="103">
        <f>J127</f>
        <v>0</v>
      </c>
      <c r="L97" s="100"/>
    </row>
    <row r="98" spans="2:12" s="9" customFormat="1" ht="20.1" customHeight="1">
      <c r="B98" s="104"/>
      <c r="D98" s="105" t="s">
        <v>95</v>
      </c>
      <c r="E98" s="106"/>
      <c r="F98" s="106"/>
      <c r="G98" s="106"/>
      <c r="H98" s="106"/>
      <c r="I98" s="106"/>
      <c r="J98" s="107">
        <f>J128</f>
        <v>0</v>
      </c>
      <c r="L98" s="104"/>
    </row>
    <row r="99" spans="2:12" s="9" customFormat="1" ht="20.1" customHeight="1">
      <c r="B99" s="104"/>
      <c r="D99" s="105" t="s">
        <v>96</v>
      </c>
      <c r="E99" s="106"/>
      <c r="F99" s="106"/>
      <c r="G99" s="106"/>
      <c r="H99" s="106"/>
      <c r="I99" s="106"/>
      <c r="J99" s="107">
        <f>J141</f>
        <v>0</v>
      </c>
      <c r="L99" s="104"/>
    </row>
    <row r="100" spans="2:12" s="9" customFormat="1" ht="20.1" customHeight="1">
      <c r="B100" s="104"/>
      <c r="D100" s="105" t="s">
        <v>97</v>
      </c>
      <c r="E100" s="106"/>
      <c r="F100" s="106"/>
      <c r="G100" s="106"/>
      <c r="H100" s="106"/>
      <c r="I100" s="106"/>
      <c r="J100" s="107">
        <f>J158</f>
        <v>0</v>
      </c>
      <c r="L100" s="104"/>
    </row>
    <row r="101" spans="2:12" s="9" customFormat="1" ht="20.1" customHeight="1">
      <c r="B101" s="104"/>
      <c r="D101" s="105" t="s">
        <v>98</v>
      </c>
      <c r="E101" s="106"/>
      <c r="F101" s="106"/>
      <c r="G101" s="106"/>
      <c r="H101" s="106"/>
      <c r="I101" s="106"/>
      <c r="J101" s="107">
        <f>J164</f>
        <v>0</v>
      </c>
      <c r="L101" s="104"/>
    </row>
    <row r="102" spans="2:12" s="8" customFormat="1" ht="24.95" customHeight="1">
      <c r="B102" s="100"/>
      <c r="D102" s="101" t="s">
        <v>100</v>
      </c>
      <c r="E102" s="102"/>
      <c r="F102" s="102"/>
      <c r="G102" s="102"/>
      <c r="H102" s="102"/>
      <c r="I102" s="102"/>
      <c r="J102" s="103">
        <f>J166</f>
        <v>0</v>
      </c>
      <c r="L102" s="100"/>
    </row>
    <row r="103" spans="2:12" s="9" customFormat="1" ht="20.1" customHeight="1">
      <c r="B103" s="104"/>
      <c r="D103" s="105" t="s">
        <v>101</v>
      </c>
      <c r="E103" s="106"/>
      <c r="F103" s="106"/>
      <c r="G103" s="106"/>
      <c r="H103" s="106"/>
      <c r="I103" s="106"/>
      <c r="J103" s="107">
        <f>J167</f>
        <v>0</v>
      </c>
      <c r="L103" s="104"/>
    </row>
    <row r="104" spans="2:12" s="9" customFormat="1" ht="20.1" customHeight="1">
      <c r="B104" s="104"/>
      <c r="D104" s="105" t="s">
        <v>102</v>
      </c>
      <c r="E104" s="106"/>
      <c r="F104" s="106"/>
      <c r="G104" s="106"/>
      <c r="H104" s="106"/>
      <c r="I104" s="106"/>
      <c r="J104" s="107">
        <f>J173</f>
        <v>0</v>
      </c>
      <c r="L104" s="104"/>
    </row>
    <row r="105" spans="2:12" s="8" customFormat="1" ht="24.95" customHeight="1">
      <c r="B105" s="100"/>
      <c r="D105" s="101" t="s">
        <v>103</v>
      </c>
      <c r="E105" s="102"/>
      <c r="F105" s="102"/>
      <c r="G105" s="102"/>
      <c r="H105" s="102"/>
      <c r="I105" s="102"/>
      <c r="J105" s="103">
        <f>J179</f>
        <v>0</v>
      </c>
      <c r="L105" s="100"/>
    </row>
    <row r="106" spans="2:12" s="9" customFormat="1" ht="20.1" customHeight="1">
      <c r="B106" s="104"/>
      <c r="D106" s="105" t="s">
        <v>104</v>
      </c>
      <c r="E106" s="106"/>
      <c r="F106" s="106"/>
      <c r="G106" s="106"/>
      <c r="H106" s="106"/>
      <c r="I106" s="106"/>
      <c r="J106" s="107">
        <f>J180</f>
        <v>0</v>
      </c>
      <c r="L106" s="104"/>
    </row>
    <row r="107" spans="2:12" s="1" customFormat="1" ht="21.75" customHeight="1">
      <c r="B107" s="28"/>
      <c r="L107" s="28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5" customHeight="1">
      <c r="B113" s="28"/>
      <c r="C113" s="20" t="s">
        <v>105</v>
      </c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5" t="s">
        <v>13</v>
      </c>
      <c r="L115" s="28"/>
    </row>
    <row r="116" spans="2:12" s="1" customFormat="1" ht="16.5" customHeight="1">
      <c r="B116" s="28"/>
      <c r="E116" s="199" t="str">
        <f>E7</f>
        <v>Oprava a nátěr východní a severní fasády včetně restaurování - čp. 78, 79</v>
      </c>
      <c r="F116" s="200"/>
      <c r="G116" s="200"/>
      <c r="H116" s="200"/>
      <c r="L116" s="28"/>
    </row>
    <row r="117" spans="2:12" s="1" customFormat="1" ht="12" customHeight="1">
      <c r="B117" s="28"/>
      <c r="C117" s="25" t="s">
        <v>87</v>
      </c>
      <c r="L117" s="28"/>
    </row>
    <row r="118" spans="2:12" s="1" customFormat="1" ht="16.5" customHeight="1">
      <c r="B118" s="28"/>
      <c r="E118" s="197" t="str">
        <f>E9</f>
        <v>03 - Dům čp.79 - Beránek - Ke zvonici uliční část</v>
      </c>
      <c r="F118" s="198"/>
      <c r="G118" s="198"/>
      <c r="H118" s="198"/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5" t="s">
        <v>16</v>
      </c>
      <c r="F120" s="23" t="str">
        <f>F12</f>
        <v>Krajská knihovna Pardubice - č.p. 78, 79</v>
      </c>
      <c r="I120" s="25" t="s">
        <v>18</v>
      </c>
      <c r="J120" s="48" t="str">
        <f>IF(J12="","",J12)</f>
        <v/>
      </c>
      <c r="L120" s="28"/>
    </row>
    <row r="121" spans="2:12" s="1" customFormat="1" ht="6.95" customHeight="1">
      <c r="B121" s="28"/>
      <c r="L121" s="28"/>
    </row>
    <row r="122" spans="2:12" s="1" customFormat="1" ht="15.2" customHeight="1">
      <c r="B122" s="28"/>
      <c r="C122" s="25" t="s">
        <v>19</v>
      </c>
      <c r="F122" s="23" t="str">
        <f>E15</f>
        <v>Krajská knihovna Pardubice</v>
      </c>
      <c r="I122" s="25" t="s">
        <v>25</v>
      </c>
      <c r="J122" s="26" t="str">
        <f>E21</f>
        <v xml:space="preserve"> </v>
      </c>
      <c r="L122" s="28"/>
    </row>
    <row r="123" spans="2:12" s="1" customFormat="1" ht="15.2" customHeight="1">
      <c r="B123" s="28"/>
      <c r="C123" s="25" t="s">
        <v>23</v>
      </c>
      <c r="F123" s="23" t="str">
        <f>IF(E18="","",E18)</f>
        <v xml:space="preserve"> </v>
      </c>
      <c r="I123" s="25" t="s">
        <v>27</v>
      </c>
      <c r="J123" s="26"/>
      <c r="L123" s="28"/>
    </row>
    <row r="124" spans="2:12" s="1" customFormat="1" ht="10.35" customHeight="1">
      <c r="B124" s="28"/>
      <c r="L124" s="28"/>
    </row>
    <row r="125" spans="2:20" s="10" customFormat="1" ht="29.25" customHeight="1">
      <c r="B125" s="108"/>
      <c r="C125" s="109" t="s">
        <v>106</v>
      </c>
      <c r="D125" s="110" t="s">
        <v>54</v>
      </c>
      <c r="E125" s="110" t="s">
        <v>50</v>
      </c>
      <c r="F125" s="110" t="s">
        <v>51</v>
      </c>
      <c r="G125" s="110" t="s">
        <v>107</v>
      </c>
      <c r="H125" s="110" t="s">
        <v>108</v>
      </c>
      <c r="I125" s="110" t="s">
        <v>109</v>
      </c>
      <c r="J125" s="110" t="s">
        <v>91</v>
      </c>
      <c r="K125" s="111" t="s">
        <v>110</v>
      </c>
      <c r="L125" s="108"/>
      <c r="M125" s="55" t="s">
        <v>1</v>
      </c>
      <c r="N125" s="56" t="s">
        <v>33</v>
      </c>
      <c r="O125" s="56" t="s">
        <v>111</v>
      </c>
      <c r="P125" s="56" t="s">
        <v>112</v>
      </c>
      <c r="Q125" s="56" t="s">
        <v>113</v>
      </c>
      <c r="R125" s="56" t="s">
        <v>114</v>
      </c>
      <c r="S125" s="56" t="s">
        <v>115</v>
      </c>
      <c r="T125" s="57" t="s">
        <v>116</v>
      </c>
    </row>
    <row r="126" spans="2:63" s="1" customFormat="1" ht="22.7" customHeight="1">
      <c r="B126" s="28"/>
      <c r="C126" s="60" t="s">
        <v>117</v>
      </c>
      <c r="J126" s="112">
        <f>BK126</f>
        <v>0</v>
      </c>
      <c r="L126" s="28"/>
      <c r="M126" s="58"/>
      <c r="N126" s="49"/>
      <c r="O126" s="49"/>
      <c r="P126" s="113">
        <f>P127+P166+P179</f>
        <v>740.1430250000001</v>
      </c>
      <c r="Q126" s="49"/>
      <c r="R126" s="113">
        <f>R127+R166+R179</f>
        <v>15.051009999999998</v>
      </c>
      <c r="S126" s="49"/>
      <c r="T126" s="114">
        <f>T127+T166+T179</f>
        <v>1.55708</v>
      </c>
      <c r="AT126" s="16" t="s">
        <v>68</v>
      </c>
      <c r="AU126" s="16" t="s">
        <v>93</v>
      </c>
      <c r="BK126" s="115">
        <f>BK127+BK166+BK179</f>
        <v>0</v>
      </c>
    </row>
    <row r="127" spans="2:63" s="11" customFormat="1" ht="26.1" customHeight="1">
      <c r="B127" s="116"/>
      <c r="D127" s="117" t="s">
        <v>68</v>
      </c>
      <c r="E127" s="118" t="s">
        <v>118</v>
      </c>
      <c r="F127" s="118" t="s">
        <v>119</v>
      </c>
      <c r="J127" s="119">
        <f>BK127</f>
        <v>0</v>
      </c>
      <c r="L127" s="116"/>
      <c r="M127" s="120"/>
      <c r="P127" s="121">
        <f>P128+P141+P158+P164</f>
        <v>636.9017850000001</v>
      </c>
      <c r="R127" s="121">
        <f>R128+R141+R158+R164</f>
        <v>14.724379999999998</v>
      </c>
      <c r="T127" s="122">
        <f>T128+T141+T158+T164</f>
        <v>1.44</v>
      </c>
      <c r="AR127" s="117" t="s">
        <v>77</v>
      </c>
      <c r="AT127" s="123" t="s">
        <v>68</v>
      </c>
      <c r="AU127" s="123" t="s">
        <v>69</v>
      </c>
      <c r="AY127" s="117" t="s">
        <v>120</v>
      </c>
      <c r="BK127" s="124">
        <f>BK128+BK141+BK158+BK164</f>
        <v>0</v>
      </c>
    </row>
    <row r="128" spans="2:63" s="11" customFormat="1" ht="22.7" customHeight="1">
      <c r="B128" s="116"/>
      <c r="D128" s="117" t="s">
        <v>68</v>
      </c>
      <c r="E128" s="125" t="s">
        <v>121</v>
      </c>
      <c r="F128" s="125" t="s">
        <v>122</v>
      </c>
      <c r="J128" s="126">
        <f>BK128</f>
        <v>0</v>
      </c>
      <c r="L128" s="116"/>
      <c r="M128" s="120"/>
      <c r="P128" s="121">
        <f>SUM(P129:P140)</f>
        <v>448.83400000000006</v>
      </c>
      <c r="R128" s="121">
        <f>SUM(R129:R140)</f>
        <v>14.723579999999998</v>
      </c>
      <c r="T128" s="122">
        <f>SUM(T129:T140)</f>
        <v>0</v>
      </c>
      <c r="AR128" s="117" t="s">
        <v>77</v>
      </c>
      <c r="AT128" s="123" t="s">
        <v>68</v>
      </c>
      <c r="AU128" s="123" t="s">
        <v>77</v>
      </c>
      <c r="AY128" s="117" t="s">
        <v>120</v>
      </c>
      <c r="BK128" s="124">
        <f>SUM(BK129:BK140)</f>
        <v>0</v>
      </c>
    </row>
    <row r="129" spans="2:65" s="1" customFormat="1" ht="16.5" customHeight="1">
      <c r="B129" s="127"/>
      <c r="C129" s="128" t="s">
        <v>77</v>
      </c>
      <c r="D129" s="128" t="s">
        <v>123</v>
      </c>
      <c r="E129" s="129" t="s">
        <v>132</v>
      </c>
      <c r="F129" s="130" t="s">
        <v>133</v>
      </c>
      <c r="G129" s="131" t="s">
        <v>126</v>
      </c>
      <c r="H129" s="132">
        <v>60</v>
      </c>
      <c r="I129" s="133">
        <v>0</v>
      </c>
      <c r="J129" s="133">
        <f>ROUND(I129*H129,2)</f>
        <v>0</v>
      </c>
      <c r="K129" s="130" t="s">
        <v>1</v>
      </c>
      <c r="L129" s="28"/>
      <c r="M129" s="134" t="s">
        <v>1</v>
      </c>
      <c r="N129" s="135" t="s">
        <v>34</v>
      </c>
      <c r="O129" s="136">
        <v>0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127</v>
      </c>
      <c r="AT129" s="138" t="s">
        <v>123</v>
      </c>
      <c r="AU129" s="138" t="s">
        <v>79</v>
      </c>
      <c r="AY129" s="16" t="s">
        <v>120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6" t="s">
        <v>77</v>
      </c>
      <c r="BK129" s="139">
        <f>ROUND(I129*H129,2)</f>
        <v>0</v>
      </c>
      <c r="BL129" s="16" t="s">
        <v>127</v>
      </c>
      <c r="BM129" s="138" t="s">
        <v>476</v>
      </c>
    </row>
    <row r="130" spans="2:65" s="1" customFormat="1" ht="16.5" customHeight="1">
      <c r="B130" s="127"/>
      <c r="C130" s="128" t="s">
        <v>79</v>
      </c>
      <c r="D130" s="128" t="s">
        <v>123</v>
      </c>
      <c r="E130" s="129" t="s">
        <v>136</v>
      </c>
      <c r="F130" s="130" t="s">
        <v>137</v>
      </c>
      <c r="G130" s="131" t="s">
        <v>126</v>
      </c>
      <c r="H130" s="132">
        <v>234</v>
      </c>
      <c r="I130" s="133">
        <v>0</v>
      </c>
      <c r="J130" s="133">
        <f>ROUND(I130*H130,2)</f>
        <v>0</v>
      </c>
      <c r="K130" s="130" t="s">
        <v>1</v>
      </c>
      <c r="L130" s="28"/>
      <c r="M130" s="134" t="s">
        <v>1</v>
      </c>
      <c r="N130" s="135" t="s">
        <v>34</v>
      </c>
      <c r="O130" s="136">
        <v>0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127</v>
      </c>
      <c r="AT130" s="138" t="s">
        <v>123</v>
      </c>
      <c r="AU130" s="138" t="s">
        <v>79</v>
      </c>
      <c r="AY130" s="16" t="s">
        <v>120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6" t="s">
        <v>77</v>
      </c>
      <c r="BK130" s="139">
        <f>ROUND(I130*H130,2)</f>
        <v>0</v>
      </c>
      <c r="BL130" s="16" t="s">
        <v>127</v>
      </c>
      <c r="BM130" s="138" t="s">
        <v>477</v>
      </c>
    </row>
    <row r="131" spans="2:65" s="1" customFormat="1" ht="16.5" customHeight="1">
      <c r="B131" s="127"/>
      <c r="C131" s="128" t="s">
        <v>135</v>
      </c>
      <c r="D131" s="128" t="s">
        <v>123</v>
      </c>
      <c r="E131" s="129" t="s">
        <v>139</v>
      </c>
      <c r="F131" s="130" t="s">
        <v>140</v>
      </c>
      <c r="G131" s="131" t="s">
        <v>126</v>
      </c>
      <c r="H131" s="132">
        <v>234</v>
      </c>
      <c r="I131" s="133">
        <v>0</v>
      </c>
      <c r="J131" s="133">
        <f>ROUND(I131*H131,2)</f>
        <v>0</v>
      </c>
      <c r="K131" s="130"/>
      <c r="L131" s="28"/>
      <c r="M131" s="134" t="s">
        <v>1</v>
      </c>
      <c r="N131" s="135" t="s">
        <v>34</v>
      </c>
      <c r="O131" s="136">
        <v>0.074</v>
      </c>
      <c r="P131" s="136">
        <f>O131*H131</f>
        <v>17.316</v>
      </c>
      <c r="Q131" s="136">
        <v>0.00026</v>
      </c>
      <c r="R131" s="136">
        <f>Q131*H131</f>
        <v>0.06083999999999999</v>
      </c>
      <c r="S131" s="136">
        <v>0</v>
      </c>
      <c r="T131" s="137">
        <f>S131*H131</f>
        <v>0</v>
      </c>
      <c r="AR131" s="138" t="s">
        <v>127</v>
      </c>
      <c r="AT131" s="138" t="s">
        <v>123</v>
      </c>
      <c r="AU131" s="138" t="s">
        <v>79</v>
      </c>
      <c r="AY131" s="16" t="s">
        <v>120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6" t="s">
        <v>77</v>
      </c>
      <c r="BK131" s="139">
        <f>ROUND(I131*H131,2)</f>
        <v>0</v>
      </c>
      <c r="BL131" s="16" t="s">
        <v>127</v>
      </c>
      <c r="BM131" s="138" t="s">
        <v>478</v>
      </c>
    </row>
    <row r="132" spans="2:65" s="1" customFormat="1" ht="24.2" customHeight="1">
      <c r="B132" s="127"/>
      <c r="C132" s="128" t="s">
        <v>127</v>
      </c>
      <c r="D132" s="128" t="s">
        <v>123</v>
      </c>
      <c r="E132" s="129" t="s">
        <v>144</v>
      </c>
      <c r="F132" s="130" t="s">
        <v>145</v>
      </c>
      <c r="G132" s="131" t="s">
        <v>126</v>
      </c>
      <c r="H132" s="132">
        <v>20</v>
      </c>
      <c r="I132" s="133">
        <v>0</v>
      </c>
      <c r="J132" s="133">
        <f>ROUND(I132*H132,2)</f>
        <v>0</v>
      </c>
      <c r="K132" s="130"/>
      <c r="L132" s="28"/>
      <c r="M132" s="134" t="s">
        <v>1</v>
      </c>
      <c r="N132" s="135" t="s">
        <v>34</v>
      </c>
      <c r="O132" s="136">
        <v>0.47</v>
      </c>
      <c r="P132" s="136">
        <f>O132*H132</f>
        <v>9.399999999999999</v>
      </c>
      <c r="Q132" s="136">
        <v>0.02</v>
      </c>
      <c r="R132" s="136">
        <f>Q132*H132</f>
        <v>0.4</v>
      </c>
      <c r="S132" s="136">
        <v>0</v>
      </c>
      <c r="T132" s="137">
        <f>S132*H132</f>
        <v>0</v>
      </c>
      <c r="AR132" s="138" t="s">
        <v>127</v>
      </c>
      <c r="AT132" s="138" t="s">
        <v>123</v>
      </c>
      <c r="AU132" s="138" t="s">
        <v>79</v>
      </c>
      <c r="AY132" s="16" t="s">
        <v>120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6" t="s">
        <v>77</v>
      </c>
      <c r="BK132" s="139">
        <f>ROUND(I132*H132,2)</f>
        <v>0</v>
      </c>
      <c r="BL132" s="16" t="s">
        <v>127</v>
      </c>
      <c r="BM132" s="138" t="s">
        <v>479</v>
      </c>
    </row>
    <row r="133" spans="2:51" s="13" customFormat="1" ht="12">
      <c r="B133" s="146"/>
      <c r="D133" s="141" t="s">
        <v>129</v>
      </c>
      <c r="E133" s="147" t="s">
        <v>1</v>
      </c>
      <c r="F133" s="148" t="s">
        <v>480</v>
      </c>
      <c r="H133" s="149">
        <v>20</v>
      </c>
      <c r="L133" s="146"/>
      <c r="M133" s="150"/>
      <c r="T133" s="151"/>
      <c r="AT133" s="147" t="s">
        <v>129</v>
      </c>
      <c r="AU133" s="147" t="s">
        <v>79</v>
      </c>
      <c r="AV133" s="13" t="s">
        <v>79</v>
      </c>
      <c r="AW133" s="13" t="s">
        <v>26</v>
      </c>
      <c r="AX133" s="13" t="s">
        <v>69</v>
      </c>
      <c r="AY133" s="147" t="s">
        <v>120</v>
      </c>
    </row>
    <row r="134" spans="2:51" s="14" customFormat="1" ht="12">
      <c r="B134" s="152"/>
      <c r="D134" s="141" t="s">
        <v>129</v>
      </c>
      <c r="E134" s="153" t="s">
        <v>1</v>
      </c>
      <c r="F134" s="154" t="s">
        <v>131</v>
      </c>
      <c r="H134" s="155">
        <v>20</v>
      </c>
      <c r="L134" s="152"/>
      <c r="M134" s="156"/>
      <c r="T134" s="157"/>
      <c r="AT134" s="153" t="s">
        <v>129</v>
      </c>
      <c r="AU134" s="153" t="s">
        <v>79</v>
      </c>
      <c r="AV134" s="14" t="s">
        <v>127</v>
      </c>
      <c r="AW134" s="14" t="s">
        <v>26</v>
      </c>
      <c r="AX134" s="14" t="s">
        <v>77</v>
      </c>
      <c r="AY134" s="153" t="s">
        <v>120</v>
      </c>
    </row>
    <row r="135" spans="2:65" s="1" customFormat="1" ht="33" customHeight="1">
      <c r="B135" s="127"/>
      <c r="C135" s="128" t="s">
        <v>143</v>
      </c>
      <c r="D135" s="128" t="s">
        <v>123</v>
      </c>
      <c r="E135" s="129" t="s">
        <v>481</v>
      </c>
      <c r="F135" s="130" t="s">
        <v>482</v>
      </c>
      <c r="G135" s="131" t="s">
        <v>126</v>
      </c>
      <c r="H135" s="132">
        <v>234</v>
      </c>
      <c r="I135" s="133">
        <v>0</v>
      </c>
      <c r="J135" s="133">
        <f>ROUND(I135*H135,2)</f>
        <v>0</v>
      </c>
      <c r="K135" s="130"/>
      <c r="L135" s="28"/>
      <c r="M135" s="134" t="s">
        <v>1</v>
      </c>
      <c r="N135" s="135" t="s">
        <v>34</v>
      </c>
      <c r="O135" s="136">
        <v>1.627</v>
      </c>
      <c r="P135" s="136">
        <f>O135*H135</f>
        <v>380.718</v>
      </c>
      <c r="Q135" s="136">
        <v>0.06061</v>
      </c>
      <c r="R135" s="136">
        <f>Q135*H135</f>
        <v>14.182739999999999</v>
      </c>
      <c r="S135" s="136">
        <v>0</v>
      </c>
      <c r="T135" s="137">
        <f>S135*H135</f>
        <v>0</v>
      </c>
      <c r="AR135" s="138" t="s">
        <v>127</v>
      </c>
      <c r="AT135" s="138" t="s">
        <v>123</v>
      </c>
      <c r="AU135" s="138" t="s">
        <v>79</v>
      </c>
      <c r="AY135" s="16" t="s">
        <v>120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77</v>
      </c>
      <c r="BK135" s="139">
        <f>ROUND(I135*H135,2)</f>
        <v>0</v>
      </c>
      <c r="BL135" s="16" t="s">
        <v>127</v>
      </c>
      <c r="BM135" s="138" t="s">
        <v>483</v>
      </c>
    </row>
    <row r="136" spans="2:65" s="1" customFormat="1" ht="24.2" customHeight="1">
      <c r="B136" s="127"/>
      <c r="C136" s="128" t="s">
        <v>121</v>
      </c>
      <c r="D136" s="128" t="s">
        <v>123</v>
      </c>
      <c r="E136" s="129" t="s">
        <v>158</v>
      </c>
      <c r="F136" s="130" t="s">
        <v>159</v>
      </c>
      <c r="G136" s="131" t="s">
        <v>126</v>
      </c>
      <c r="H136" s="132">
        <v>20</v>
      </c>
      <c r="I136" s="133">
        <v>0</v>
      </c>
      <c r="J136" s="133">
        <f>ROUND(I136*H136,2)</f>
        <v>0</v>
      </c>
      <c r="K136" s="130"/>
      <c r="L136" s="28"/>
      <c r="M136" s="134" t="s">
        <v>1</v>
      </c>
      <c r="N136" s="135" t="s">
        <v>34</v>
      </c>
      <c r="O136" s="136">
        <v>0.252</v>
      </c>
      <c r="P136" s="136">
        <f>O136*H136</f>
        <v>5.04</v>
      </c>
      <c r="Q136" s="136">
        <v>0.004</v>
      </c>
      <c r="R136" s="136">
        <f>Q136*H136</f>
        <v>0.08</v>
      </c>
      <c r="S136" s="136">
        <v>0</v>
      </c>
      <c r="T136" s="137">
        <f>S136*H136</f>
        <v>0</v>
      </c>
      <c r="AR136" s="138" t="s">
        <v>127</v>
      </c>
      <c r="AT136" s="138" t="s">
        <v>123</v>
      </c>
      <c r="AU136" s="138" t="s">
        <v>79</v>
      </c>
      <c r="AY136" s="16" t="s">
        <v>120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77</v>
      </c>
      <c r="BK136" s="139">
        <f>ROUND(I136*H136,2)</f>
        <v>0</v>
      </c>
      <c r="BL136" s="16" t="s">
        <v>127</v>
      </c>
      <c r="BM136" s="138" t="s">
        <v>484</v>
      </c>
    </row>
    <row r="137" spans="2:51" s="13" customFormat="1" ht="12">
      <c r="B137" s="146"/>
      <c r="D137" s="141" t="s">
        <v>129</v>
      </c>
      <c r="E137" s="147" t="s">
        <v>1</v>
      </c>
      <c r="F137" s="148" t="s">
        <v>480</v>
      </c>
      <c r="H137" s="149">
        <v>20</v>
      </c>
      <c r="L137" s="146"/>
      <c r="M137" s="150"/>
      <c r="T137" s="151"/>
      <c r="AT137" s="147" t="s">
        <v>129</v>
      </c>
      <c r="AU137" s="147" t="s">
        <v>79</v>
      </c>
      <c r="AV137" s="13" t="s">
        <v>79</v>
      </c>
      <c r="AW137" s="13" t="s">
        <v>26</v>
      </c>
      <c r="AX137" s="13" t="s">
        <v>69</v>
      </c>
      <c r="AY137" s="147" t="s">
        <v>120</v>
      </c>
    </row>
    <row r="138" spans="2:51" s="14" customFormat="1" ht="12">
      <c r="B138" s="152"/>
      <c r="D138" s="141" t="s">
        <v>129</v>
      </c>
      <c r="E138" s="153" t="s">
        <v>1</v>
      </c>
      <c r="F138" s="154" t="s">
        <v>131</v>
      </c>
      <c r="H138" s="155">
        <v>20</v>
      </c>
      <c r="L138" s="152"/>
      <c r="M138" s="156"/>
      <c r="T138" s="157"/>
      <c r="AT138" s="153" t="s">
        <v>129</v>
      </c>
      <c r="AU138" s="153" t="s">
        <v>79</v>
      </c>
      <c r="AV138" s="14" t="s">
        <v>127</v>
      </c>
      <c r="AW138" s="14" t="s">
        <v>26</v>
      </c>
      <c r="AX138" s="14" t="s">
        <v>77</v>
      </c>
      <c r="AY138" s="153" t="s">
        <v>120</v>
      </c>
    </row>
    <row r="139" spans="2:65" s="1" customFormat="1" ht="24.2" customHeight="1">
      <c r="B139" s="127"/>
      <c r="C139" s="128" t="s">
        <v>153</v>
      </c>
      <c r="D139" s="128" t="s">
        <v>123</v>
      </c>
      <c r="E139" s="129" t="s">
        <v>162</v>
      </c>
      <c r="F139" s="130" t="s">
        <v>163</v>
      </c>
      <c r="G139" s="131" t="s">
        <v>126</v>
      </c>
      <c r="H139" s="132">
        <v>60</v>
      </c>
      <c r="I139" s="133">
        <v>0</v>
      </c>
      <c r="J139" s="133">
        <f>ROUND(I139*H139,2)</f>
        <v>0</v>
      </c>
      <c r="K139" s="130"/>
      <c r="L139" s="28"/>
      <c r="M139" s="134" t="s">
        <v>1</v>
      </c>
      <c r="N139" s="135" t="s">
        <v>34</v>
      </c>
      <c r="O139" s="136">
        <v>0.06</v>
      </c>
      <c r="P139" s="136">
        <f>O139*H139</f>
        <v>3.5999999999999996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127</v>
      </c>
      <c r="AT139" s="138" t="s">
        <v>123</v>
      </c>
      <c r="AU139" s="138" t="s">
        <v>79</v>
      </c>
      <c r="AY139" s="16" t="s">
        <v>120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77</v>
      </c>
      <c r="BK139" s="139">
        <f>ROUND(I139*H139,2)</f>
        <v>0</v>
      </c>
      <c r="BL139" s="16" t="s">
        <v>127</v>
      </c>
      <c r="BM139" s="138" t="s">
        <v>485</v>
      </c>
    </row>
    <row r="140" spans="2:65" s="1" customFormat="1" ht="16.5" customHeight="1">
      <c r="B140" s="127"/>
      <c r="C140" s="128" t="s">
        <v>157</v>
      </c>
      <c r="D140" s="128" t="s">
        <v>123</v>
      </c>
      <c r="E140" s="129" t="s">
        <v>168</v>
      </c>
      <c r="F140" s="130" t="s">
        <v>169</v>
      </c>
      <c r="G140" s="131" t="s">
        <v>126</v>
      </c>
      <c r="H140" s="132">
        <v>234</v>
      </c>
      <c r="I140" s="133">
        <v>0</v>
      </c>
      <c r="J140" s="133">
        <f>ROUND(I140*H140,2)</f>
        <v>0</v>
      </c>
      <c r="K140" s="130"/>
      <c r="L140" s="28"/>
      <c r="M140" s="134" t="s">
        <v>1</v>
      </c>
      <c r="N140" s="135" t="s">
        <v>34</v>
      </c>
      <c r="O140" s="136">
        <v>0.14</v>
      </c>
      <c r="P140" s="136">
        <f>O140*H140</f>
        <v>32.760000000000005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127</v>
      </c>
      <c r="AT140" s="138" t="s">
        <v>123</v>
      </c>
      <c r="AU140" s="138" t="s">
        <v>79</v>
      </c>
      <c r="AY140" s="16" t="s">
        <v>120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77</v>
      </c>
      <c r="BK140" s="139">
        <f>ROUND(I140*H140,2)</f>
        <v>0</v>
      </c>
      <c r="BL140" s="16" t="s">
        <v>127</v>
      </c>
      <c r="BM140" s="138" t="s">
        <v>486</v>
      </c>
    </row>
    <row r="141" spans="2:63" s="11" customFormat="1" ht="22.7" customHeight="1">
      <c r="B141" s="116"/>
      <c r="D141" s="117" t="s">
        <v>68</v>
      </c>
      <c r="E141" s="125" t="s">
        <v>161</v>
      </c>
      <c r="F141" s="125" t="s">
        <v>178</v>
      </c>
      <c r="J141" s="126">
        <f>BK141</f>
        <v>0</v>
      </c>
      <c r="L141" s="116"/>
      <c r="M141" s="120"/>
      <c r="P141" s="121">
        <f>SUM(P142:P157)</f>
        <v>115.26800000000001</v>
      </c>
      <c r="R141" s="121">
        <f>SUM(R142:R157)</f>
        <v>0.0008</v>
      </c>
      <c r="T141" s="122">
        <f>SUM(T142:T157)</f>
        <v>1.44</v>
      </c>
      <c r="AR141" s="117" t="s">
        <v>77</v>
      </c>
      <c r="AT141" s="123" t="s">
        <v>68</v>
      </c>
      <c r="AU141" s="123" t="s">
        <v>77</v>
      </c>
      <c r="AY141" s="117" t="s">
        <v>120</v>
      </c>
      <c r="BK141" s="124">
        <f>SUM(BK142:BK157)</f>
        <v>0</v>
      </c>
    </row>
    <row r="142" spans="2:65" s="1" customFormat="1" ht="16.5" customHeight="1">
      <c r="B142" s="127"/>
      <c r="C142" s="128" t="s">
        <v>161</v>
      </c>
      <c r="D142" s="128" t="s">
        <v>123</v>
      </c>
      <c r="E142" s="129" t="s">
        <v>487</v>
      </c>
      <c r="F142" s="130" t="s">
        <v>488</v>
      </c>
      <c r="G142" s="131" t="s">
        <v>176</v>
      </c>
      <c r="H142" s="132">
        <v>30</v>
      </c>
      <c r="I142" s="133">
        <v>0</v>
      </c>
      <c r="J142" s="133">
        <f aca="true" t="shared" si="0" ref="J142:J150">ROUND(I142*H142,2)</f>
        <v>0</v>
      </c>
      <c r="K142" s="130" t="s">
        <v>1</v>
      </c>
      <c r="L142" s="28"/>
      <c r="M142" s="134" t="s">
        <v>1</v>
      </c>
      <c r="N142" s="135" t="s">
        <v>34</v>
      </c>
      <c r="O142" s="136">
        <v>0</v>
      </c>
      <c r="P142" s="136">
        <f aca="true" t="shared" si="1" ref="P142:P150">O142*H142</f>
        <v>0</v>
      </c>
      <c r="Q142" s="136">
        <v>0</v>
      </c>
      <c r="R142" s="136">
        <f aca="true" t="shared" si="2" ref="R142:R150">Q142*H142</f>
        <v>0</v>
      </c>
      <c r="S142" s="136">
        <v>0</v>
      </c>
      <c r="T142" s="137">
        <f aca="true" t="shared" si="3" ref="T142:T150">S142*H142</f>
        <v>0</v>
      </c>
      <c r="AR142" s="138" t="s">
        <v>127</v>
      </c>
      <c r="AT142" s="138" t="s">
        <v>123</v>
      </c>
      <c r="AU142" s="138" t="s">
        <v>79</v>
      </c>
      <c r="AY142" s="16" t="s">
        <v>120</v>
      </c>
      <c r="BE142" s="139">
        <f aca="true" t="shared" si="4" ref="BE142:BE150">IF(N142="základní",J142,0)</f>
        <v>0</v>
      </c>
      <c r="BF142" s="139">
        <f aca="true" t="shared" si="5" ref="BF142:BF150">IF(N142="snížená",J142,0)</f>
        <v>0</v>
      </c>
      <c r="BG142" s="139">
        <f aca="true" t="shared" si="6" ref="BG142:BG150">IF(N142="zákl. přenesená",J142,0)</f>
        <v>0</v>
      </c>
      <c r="BH142" s="139">
        <f aca="true" t="shared" si="7" ref="BH142:BH150">IF(N142="sníž. přenesená",J142,0)</f>
        <v>0</v>
      </c>
      <c r="BI142" s="139">
        <f aca="true" t="shared" si="8" ref="BI142:BI150">IF(N142="nulová",J142,0)</f>
        <v>0</v>
      </c>
      <c r="BJ142" s="16" t="s">
        <v>77</v>
      </c>
      <c r="BK142" s="139">
        <f aca="true" t="shared" si="9" ref="BK142:BK150">ROUND(I142*H142,2)</f>
        <v>0</v>
      </c>
      <c r="BL142" s="16" t="s">
        <v>127</v>
      </c>
      <c r="BM142" s="138" t="s">
        <v>489</v>
      </c>
    </row>
    <row r="143" spans="2:65" s="1" customFormat="1" ht="37.7" customHeight="1">
      <c r="B143" s="127"/>
      <c r="C143" s="128" t="s">
        <v>167</v>
      </c>
      <c r="D143" s="128" t="s">
        <v>123</v>
      </c>
      <c r="E143" s="129" t="s">
        <v>180</v>
      </c>
      <c r="F143" s="130" t="s">
        <v>181</v>
      </c>
      <c r="G143" s="131" t="s">
        <v>126</v>
      </c>
      <c r="H143" s="132">
        <v>234</v>
      </c>
      <c r="I143" s="133">
        <v>0</v>
      </c>
      <c r="J143" s="133">
        <f t="shared" si="0"/>
        <v>0</v>
      </c>
      <c r="K143" s="130"/>
      <c r="L143" s="28"/>
      <c r="M143" s="134" t="s">
        <v>1</v>
      </c>
      <c r="N143" s="135" t="s">
        <v>34</v>
      </c>
      <c r="O143" s="136">
        <v>0.16</v>
      </c>
      <c r="P143" s="136">
        <f t="shared" si="1"/>
        <v>37.44</v>
      </c>
      <c r="Q143" s="136">
        <v>0</v>
      </c>
      <c r="R143" s="136">
        <f t="shared" si="2"/>
        <v>0</v>
      </c>
      <c r="S143" s="136">
        <v>0</v>
      </c>
      <c r="T143" s="137">
        <f t="shared" si="3"/>
        <v>0</v>
      </c>
      <c r="AR143" s="138" t="s">
        <v>127</v>
      </c>
      <c r="AT143" s="138" t="s">
        <v>123</v>
      </c>
      <c r="AU143" s="138" t="s">
        <v>79</v>
      </c>
      <c r="AY143" s="16" t="s">
        <v>120</v>
      </c>
      <c r="BE143" s="139">
        <f t="shared" si="4"/>
        <v>0</v>
      </c>
      <c r="BF143" s="139">
        <f t="shared" si="5"/>
        <v>0</v>
      </c>
      <c r="BG143" s="139">
        <f t="shared" si="6"/>
        <v>0</v>
      </c>
      <c r="BH143" s="139">
        <f t="shared" si="7"/>
        <v>0</v>
      </c>
      <c r="BI143" s="139">
        <f t="shared" si="8"/>
        <v>0</v>
      </c>
      <c r="BJ143" s="16" t="s">
        <v>77</v>
      </c>
      <c r="BK143" s="139">
        <f t="shared" si="9"/>
        <v>0</v>
      </c>
      <c r="BL143" s="16" t="s">
        <v>127</v>
      </c>
      <c r="BM143" s="138" t="s">
        <v>490</v>
      </c>
    </row>
    <row r="144" spans="2:65" s="1" customFormat="1" ht="37.7" customHeight="1">
      <c r="B144" s="127"/>
      <c r="C144" s="128" t="s">
        <v>173</v>
      </c>
      <c r="D144" s="128" t="s">
        <v>123</v>
      </c>
      <c r="E144" s="129" t="s">
        <v>184</v>
      </c>
      <c r="F144" s="130" t="s">
        <v>185</v>
      </c>
      <c r="G144" s="131" t="s">
        <v>126</v>
      </c>
      <c r="H144" s="132">
        <v>21060</v>
      </c>
      <c r="I144" s="133">
        <v>0</v>
      </c>
      <c r="J144" s="133">
        <f t="shared" si="0"/>
        <v>0</v>
      </c>
      <c r="K144" s="130"/>
      <c r="L144" s="28"/>
      <c r="M144" s="134" t="s">
        <v>1</v>
      </c>
      <c r="N144" s="135" t="s">
        <v>34</v>
      </c>
      <c r="O144" s="136">
        <v>0</v>
      </c>
      <c r="P144" s="136">
        <f t="shared" si="1"/>
        <v>0</v>
      </c>
      <c r="Q144" s="136">
        <v>0</v>
      </c>
      <c r="R144" s="136">
        <f t="shared" si="2"/>
        <v>0</v>
      </c>
      <c r="S144" s="136">
        <v>0</v>
      </c>
      <c r="T144" s="137">
        <f t="shared" si="3"/>
        <v>0</v>
      </c>
      <c r="AR144" s="138" t="s">
        <v>127</v>
      </c>
      <c r="AT144" s="138" t="s">
        <v>123</v>
      </c>
      <c r="AU144" s="138" t="s">
        <v>79</v>
      </c>
      <c r="AY144" s="16" t="s">
        <v>120</v>
      </c>
      <c r="BE144" s="139">
        <f t="shared" si="4"/>
        <v>0</v>
      </c>
      <c r="BF144" s="139">
        <f t="shared" si="5"/>
        <v>0</v>
      </c>
      <c r="BG144" s="139">
        <f t="shared" si="6"/>
        <v>0</v>
      </c>
      <c r="BH144" s="139">
        <f t="shared" si="7"/>
        <v>0</v>
      </c>
      <c r="BI144" s="139">
        <f t="shared" si="8"/>
        <v>0</v>
      </c>
      <c r="BJ144" s="16" t="s">
        <v>77</v>
      </c>
      <c r="BK144" s="139">
        <f t="shared" si="9"/>
        <v>0</v>
      </c>
      <c r="BL144" s="16" t="s">
        <v>127</v>
      </c>
      <c r="BM144" s="138" t="s">
        <v>491</v>
      </c>
    </row>
    <row r="145" spans="2:65" s="1" customFormat="1" ht="37.7" customHeight="1">
      <c r="B145" s="127"/>
      <c r="C145" s="128" t="s">
        <v>179</v>
      </c>
      <c r="D145" s="128" t="s">
        <v>123</v>
      </c>
      <c r="E145" s="129" t="s">
        <v>188</v>
      </c>
      <c r="F145" s="130" t="s">
        <v>189</v>
      </c>
      <c r="G145" s="131" t="s">
        <v>126</v>
      </c>
      <c r="H145" s="132">
        <v>234</v>
      </c>
      <c r="I145" s="133">
        <v>0</v>
      </c>
      <c r="J145" s="133">
        <f t="shared" si="0"/>
        <v>0</v>
      </c>
      <c r="K145" s="130"/>
      <c r="L145" s="28"/>
      <c r="M145" s="134" t="s">
        <v>1</v>
      </c>
      <c r="N145" s="135" t="s">
        <v>34</v>
      </c>
      <c r="O145" s="136">
        <v>0.1</v>
      </c>
      <c r="P145" s="136">
        <f t="shared" si="1"/>
        <v>23.400000000000002</v>
      </c>
      <c r="Q145" s="136">
        <v>0</v>
      </c>
      <c r="R145" s="136">
        <f t="shared" si="2"/>
        <v>0</v>
      </c>
      <c r="S145" s="136">
        <v>0</v>
      </c>
      <c r="T145" s="137">
        <f t="shared" si="3"/>
        <v>0</v>
      </c>
      <c r="AR145" s="138" t="s">
        <v>127</v>
      </c>
      <c r="AT145" s="138" t="s">
        <v>123</v>
      </c>
      <c r="AU145" s="138" t="s">
        <v>79</v>
      </c>
      <c r="AY145" s="16" t="s">
        <v>120</v>
      </c>
      <c r="BE145" s="139">
        <f t="shared" si="4"/>
        <v>0</v>
      </c>
      <c r="BF145" s="139">
        <f t="shared" si="5"/>
        <v>0</v>
      </c>
      <c r="BG145" s="139">
        <f t="shared" si="6"/>
        <v>0</v>
      </c>
      <c r="BH145" s="139">
        <f t="shared" si="7"/>
        <v>0</v>
      </c>
      <c r="BI145" s="139">
        <f t="shared" si="8"/>
        <v>0</v>
      </c>
      <c r="BJ145" s="16" t="s">
        <v>77</v>
      </c>
      <c r="BK145" s="139">
        <f t="shared" si="9"/>
        <v>0</v>
      </c>
      <c r="BL145" s="16" t="s">
        <v>127</v>
      </c>
      <c r="BM145" s="138" t="s">
        <v>492</v>
      </c>
    </row>
    <row r="146" spans="2:65" s="1" customFormat="1" ht="16.5" customHeight="1">
      <c r="B146" s="127"/>
      <c r="C146" s="128" t="s">
        <v>183</v>
      </c>
      <c r="D146" s="128" t="s">
        <v>123</v>
      </c>
      <c r="E146" s="129" t="s">
        <v>204</v>
      </c>
      <c r="F146" s="130" t="s">
        <v>205</v>
      </c>
      <c r="G146" s="131" t="s">
        <v>126</v>
      </c>
      <c r="H146" s="132">
        <v>234</v>
      </c>
      <c r="I146" s="133">
        <v>0</v>
      </c>
      <c r="J146" s="133">
        <f t="shared" si="0"/>
        <v>0</v>
      </c>
      <c r="K146" s="130"/>
      <c r="L146" s="28"/>
      <c r="M146" s="134" t="s">
        <v>1</v>
      </c>
      <c r="N146" s="135" t="s">
        <v>34</v>
      </c>
      <c r="O146" s="136">
        <v>0.049</v>
      </c>
      <c r="P146" s="136">
        <f t="shared" si="1"/>
        <v>11.466000000000001</v>
      </c>
      <c r="Q146" s="136">
        <v>0</v>
      </c>
      <c r="R146" s="136">
        <f t="shared" si="2"/>
        <v>0</v>
      </c>
      <c r="S146" s="136">
        <v>0</v>
      </c>
      <c r="T146" s="137">
        <f t="shared" si="3"/>
        <v>0</v>
      </c>
      <c r="AR146" s="138" t="s">
        <v>127</v>
      </c>
      <c r="AT146" s="138" t="s">
        <v>123</v>
      </c>
      <c r="AU146" s="138" t="s">
        <v>79</v>
      </c>
      <c r="AY146" s="16" t="s">
        <v>120</v>
      </c>
      <c r="BE146" s="139">
        <f t="shared" si="4"/>
        <v>0</v>
      </c>
      <c r="BF146" s="139">
        <f t="shared" si="5"/>
        <v>0</v>
      </c>
      <c r="BG146" s="139">
        <f t="shared" si="6"/>
        <v>0</v>
      </c>
      <c r="BH146" s="139">
        <f t="shared" si="7"/>
        <v>0</v>
      </c>
      <c r="BI146" s="139">
        <f t="shared" si="8"/>
        <v>0</v>
      </c>
      <c r="BJ146" s="16" t="s">
        <v>77</v>
      </c>
      <c r="BK146" s="139">
        <f t="shared" si="9"/>
        <v>0</v>
      </c>
      <c r="BL146" s="16" t="s">
        <v>127</v>
      </c>
      <c r="BM146" s="138" t="s">
        <v>493</v>
      </c>
    </row>
    <row r="147" spans="2:65" s="1" customFormat="1" ht="16.5" customHeight="1">
      <c r="B147" s="127"/>
      <c r="C147" s="128" t="s">
        <v>187</v>
      </c>
      <c r="D147" s="128" t="s">
        <v>123</v>
      </c>
      <c r="E147" s="129" t="s">
        <v>208</v>
      </c>
      <c r="F147" s="130" t="s">
        <v>209</v>
      </c>
      <c r="G147" s="131" t="s">
        <v>126</v>
      </c>
      <c r="H147" s="132">
        <v>21060</v>
      </c>
      <c r="I147" s="133">
        <v>0</v>
      </c>
      <c r="J147" s="133">
        <f t="shared" si="0"/>
        <v>0</v>
      </c>
      <c r="K147" s="130"/>
      <c r="L147" s="28"/>
      <c r="M147" s="134" t="s">
        <v>1</v>
      </c>
      <c r="N147" s="135" t="s">
        <v>34</v>
      </c>
      <c r="O147" s="136">
        <v>0</v>
      </c>
      <c r="P147" s="136">
        <f t="shared" si="1"/>
        <v>0</v>
      </c>
      <c r="Q147" s="136">
        <v>0</v>
      </c>
      <c r="R147" s="136">
        <f t="shared" si="2"/>
        <v>0</v>
      </c>
      <c r="S147" s="136">
        <v>0</v>
      </c>
      <c r="T147" s="137">
        <f t="shared" si="3"/>
        <v>0</v>
      </c>
      <c r="AR147" s="138" t="s">
        <v>127</v>
      </c>
      <c r="AT147" s="138" t="s">
        <v>123</v>
      </c>
      <c r="AU147" s="138" t="s">
        <v>79</v>
      </c>
      <c r="AY147" s="16" t="s">
        <v>120</v>
      </c>
      <c r="BE147" s="139">
        <f t="shared" si="4"/>
        <v>0</v>
      </c>
      <c r="BF147" s="139">
        <f t="shared" si="5"/>
        <v>0</v>
      </c>
      <c r="BG147" s="139">
        <f t="shared" si="6"/>
        <v>0</v>
      </c>
      <c r="BH147" s="139">
        <f t="shared" si="7"/>
        <v>0</v>
      </c>
      <c r="BI147" s="139">
        <f t="shared" si="8"/>
        <v>0</v>
      </c>
      <c r="BJ147" s="16" t="s">
        <v>77</v>
      </c>
      <c r="BK147" s="139">
        <f t="shared" si="9"/>
        <v>0</v>
      </c>
      <c r="BL147" s="16" t="s">
        <v>127</v>
      </c>
      <c r="BM147" s="138" t="s">
        <v>494</v>
      </c>
    </row>
    <row r="148" spans="2:65" s="1" customFormat="1" ht="21.75" customHeight="1">
      <c r="B148" s="127"/>
      <c r="C148" s="128" t="s">
        <v>8</v>
      </c>
      <c r="D148" s="128" t="s">
        <v>123</v>
      </c>
      <c r="E148" s="129" t="s">
        <v>211</v>
      </c>
      <c r="F148" s="130" t="s">
        <v>212</v>
      </c>
      <c r="G148" s="131" t="s">
        <v>126</v>
      </c>
      <c r="H148" s="132">
        <v>234</v>
      </c>
      <c r="I148" s="133">
        <v>0</v>
      </c>
      <c r="J148" s="133">
        <f t="shared" si="0"/>
        <v>0</v>
      </c>
      <c r="K148" s="130"/>
      <c r="L148" s="28"/>
      <c r="M148" s="134" t="s">
        <v>1</v>
      </c>
      <c r="N148" s="135" t="s">
        <v>34</v>
      </c>
      <c r="O148" s="136">
        <v>0.033</v>
      </c>
      <c r="P148" s="136">
        <f t="shared" si="1"/>
        <v>7.722</v>
      </c>
      <c r="Q148" s="136">
        <v>0</v>
      </c>
      <c r="R148" s="136">
        <f t="shared" si="2"/>
        <v>0</v>
      </c>
      <c r="S148" s="136">
        <v>0</v>
      </c>
      <c r="T148" s="137">
        <f t="shared" si="3"/>
        <v>0</v>
      </c>
      <c r="AR148" s="138" t="s">
        <v>127</v>
      </c>
      <c r="AT148" s="138" t="s">
        <v>123</v>
      </c>
      <c r="AU148" s="138" t="s">
        <v>79</v>
      </c>
      <c r="AY148" s="16" t="s">
        <v>120</v>
      </c>
      <c r="BE148" s="139">
        <f t="shared" si="4"/>
        <v>0</v>
      </c>
      <c r="BF148" s="139">
        <f t="shared" si="5"/>
        <v>0</v>
      </c>
      <c r="BG148" s="139">
        <f t="shared" si="6"/>
        <v>0</v>
      </c>
      <c r="BH148" s="139">
        <f t="shared" si="7"/>
        <v>0</v>
      </c>
      <c r="BI148" s="139">
        <f t="shared" si="8"/>
        <v>0</v>
      </c>
      <c r="BJ148" s="16" t="s">
        <v>77</v>
      </c>
      <c r="BK148" s="139">
        <f t="shared" si="9"/>
        <v>0</v>
      </c>
      <c r="BL148" s="16" t="s">
        <v>127</v>
      </c>
      <c r="BM148" s="138" t="s">
        <v>495</v>
      </c>
    </row>
    <row r="149" spans="2:65" s="1" customFormat="1" ht="24.2" customHeight="1">
      <c r="B149" s="127"/>
      <c r="C149" s="128" t="s">
        <v>194</v>
      </c>
      <c r="D149" s="128" t="s">
        <v>123</v>
      </c>
      <c r="E149" s="129" t="s">
        <v>214</v>
      </c>
      <c r="F149" s="130" t="s">
        <v>215</v>
      </c>
      <c r="G149" s="131" t="s">
        <v>126</v>
      </c>
      <c r="H149" s="132">
        <v>20</v>
      </c>
      <c r="I149" s="133">
        <v>0</v>
      </c>
      <c r="J149" s="133">
        <f t="shared" si="0"/>
        <v>0</v>
      </c>
      <c r="K149" s="130"/>
      <c r="L149" s="28"/>
      <c r="M149" s="134" t="s">
        <v>1</v>
      </c>
      <c r="N149" s="135" t="s">
        <v>34</v>
      </c>
      <c r="O149" s="136">
        <v>0.042</v>
      </c>
      <c r="P149" s="136">
        <f t="shared" si="1"/>
        <v>0.8400000000000001</v>
      </c>
      <c r="Q149" s="136">
        <v>4E-05</v>
      </c>
      <c r="R149" s="136">
        <f t="shared" si="2"/>
        <v>0.0008</v>
      </c>
      <c r="S149" s="136">
        <v>0</v>
      </c>
      <c r="T149" s="137">
        <f t="shared" si="3"/>
        <v>0</v>
      </c>
      <c r="AR149" s="138" t="s">
        <v>127</v>
      </c>
      <c r="AT149" s="138" t="s">
        <v>123</v>
      </c>
      <c r="AU149" s="138" t="s">
        <v>79</v>
      </c>
      <c r="AY149" s="16" t="s">
        <v>120</v>
      </c>
      <c r="BE149" s="139">
        <f t="shared" si="4"/>
        <v>0</v>
      </c>
      <c r="BF149" s="139">
        <f t="shared" si="5"/>
        <v>0</v>
      </c>
      <c r="BG149" s="139">
        <f t="shared" si="6"/>
        <v>0</v>
      </c>
      <c r="BH149" s="139">
        <f t="shared" si="7"/>
        <v>0</v>
      </c>
      <c r="BI149" s="139">
        <f t="shared" si="8"/>
        <v>0</v>
      </c>
      <c r="BJ149" s="16" t="s">
        <v>77</v>
      </c>
      <c r="BK149" s="139">
        <f t="shared" si="9"/>
        <v>0</v>
      </c>
      <c r="BL149" s="16" t="s">
        <v>127</v>
      </c>
      <c r="BM149" s="138" t="s">
        <v>496</v>
      </c>
    </row>
    <row r="150" spans="2:65" s="1" customFormat="1" ht="37.7" customHeight="1">
      <c r="B150" s="127"/>
      <c r="C150" s="128" t="s">
        <v>199</v>
      </c>
      <c r="D150" s="128" t="s">
        <v>123</v>
      </c>
      <c r="E150" s="129" t="s">
        <v>224</v>
      </c>
      <c r="F150" s="130" t="s">
        <v>225</v>
      </c>
      <c r="G150" s="131" t="s">
        <v>126</v>
      </c>
      <c r="H150" s="132">
        <v>20</v>
      </c>
      <c r="I150" s="133">
        <v>0</v>
      </c>
      <c r="J150" s="133">
        <f t="shared" si="0"/>
        <v>0</v>
      </c>
      <c r="K150" s="130"/>
      <c r="L150" s="28"/>
      <c r="M150" s="134" t="s">
        <v>1</v>
      </c>
      <c r="N150" s="135" t="s">
        <v>34</v>
      </c>
      <c r="O150" s="136">
        <v>0.22</v>
      </c>
      <c r="P150" s="136">
        <f t="shared" si="1"/>
        <v>4.4</v>
      </c>
      <c r="Q150" s="136">
        <v>0</v>
      </c>
      <c r="R150" s="136">
        <f t="shared" si="2"/>
        <v>0</v>
      </c>
      <c r="S150" s="136">
        <v>0.059</v>
      </c>
      <c r="T150" s="137">
        <f t="shared" si="3"/>
        <v>1.18</v>
      </c>
      <c r="AR150" s="138" t="s">
        <v>127</v>
      </c>
      <c r="AT150" s="138" t="s">
        <v>123</v>
      </c>
      <c r="AU150" s="138" t="s">
        <v>79</v>
      </c>
      <c r="AY150" s="16" t="s">
        <v>120</v>
      </c>
      <c r="BE150" s="139">
        <f t="shared" si="4"/>
        <v>0</v>
      </c>
      <c r="BF150" s="139">
        <f t="shared" si="5"/>
        <v>0</v>
      </c>
      <c r="BG150" s="139">
        <f t="shared" si="6"/>
        <v>0</v>
      </c>
      <c r="BH150" s="139">
        <f t="shared" si="7"/>
        <v>0</v>
      </c>
      <c r="BI150" s="139">
        <f t="shared" si="8"/>
        <v>0</v>
      </c>
      <c r="BJ150" s="16" t="s">
        <v>77</v>
      </c>
      <c r="BK150" s="139">
        <f t="shared" si="9"/>
        <v>0</v>
      </c>
      <c r="BL150" s="16" t="s">
        <v>127</v>
      </c>
      <c r="BM150" s="138" t="s">
        <v>497</v>
      </c>
    </row>
    <row r="151" spans="2:51" s="12" customFormat="1" ht="12">
      <c r="B151" s="140"/>
      <c r="D151" s="141" t="s">
        <v>129</v>
      </c>
      <c r="E151" s="142" t="s">
        <v>1</v>
      </c>
      <c r="F151" s="143" t="s">
        <v>227</v>
      </c>
      <c r="H151" s="142" t="s">
        <v>1</v>
      </c>
      <c r="L151" s="140"/>
      <c r="M151" s="144"/>
      <c r="T151" s="145"/>
      <c r="AT151" s="142" t="s">
        <v>129</v>
      </c>
      <c r="AU151" s="142" t="s">
        <v>79</v>
      </c>
      <c r="AV151" s="12" t="s">
        <v>77</v>
      </c>
      <c r="AW151" s="12" t="s">
        <v>26</v>
      </c>
      <c r="AX151" s="12" t="s">
        <v>69</v>
      </c>
      <c r="AY151" s="142" t="s">
        <v>120</v>
      </c>
    </row>
    <row r="152" spans="2:51" s="13" customFormat="1" ht="12">
      <c r="B152" s="146"/>
      <c r="D152" s="141" t="s">
        <v>129</v>
      </c>
      <c r="E152" s="147" t="s">
        <v>1</v>
      </c>
      <c r="F152" s="148" t="s">
        <v>152</v>
      </c>
      <c r="H152" s="149">
        <v>20</v>
      </c>
      <c r="L152" s="146"/>
      <c r="M152" s="150"/>
      <c r="T152" s="151"/>
      <c r="AT152" s="147" t="s">
        <v>129</v>
      </c>
      <c r="AU152" s="147" t="s">
        <v>79</v>
      </c>
      <c r="AV152" s="13" t="s">
        <v>79</v>
      </c>
      <c r="AW152" s="13" t="s">
        <v>26</v>
      </c>
      <c r="AX152" s="13" t="s">
        <v>69</v>
      </c>
      <c r="AY152" s="147" t="s">
        <v>120</v>
      </c>
    </row>
    <row r="153" spans="2:51" s="14" customFormat="1" ht="12">
      <c r="B153" s="152"/>
      <c r="D153" s="141" t="s">
        <v>129</v>
      </c>
      <c r="E153" s="153" t="s">
        <v>1</v>
      </c>
      <c r="F153" s="154" t="s">
        <v>131</v>
      </c>
      <c r="H153" s="155">
        <v>20</v>
      </c>
      <c r="L153" s="152"/>
      <c r="M153" s="156"/>
      <c r="T153" s="157"/>
      <c r="AT153" s="153" t="s">
        <v>129</v>
      </c>
      <c r="AU153" s="153" t="s">
        <v>79</v>
      </c>
      <c r="AV153" s="14" t="s">
        <v>127</v>
      </c>
      <c r="AW153" s="14" t="s">
        <v>26</v>
      </c>
      <c r="AX153" s="14" t="s">
        <v>77</v>
      </c>
      <c r="AY153" s="153" t="s">
        <v>120</v>
      </c>
    </row>
    <row r="154" spans="2:65" s="1" customFormat="1" ht="24.2" customHeight="1">
      <c r="B154" s="127"/>
      <c r="C154" s="128" t="s">
        <v>203</v>
      </c>
      <c r="D154" s="128" t="s">
        <v>123</v>
      </c>
      <c r="E154" s="129" t="s">
        <v>229</v>
      </c>
      <c r="F154" s="130" t="s">
        <v>230</v>
      </c>
      <c r="G154" s="131" t="s">
        <v>126</v>
      </c>
      <c r="H154" s="132">
        <v>100</v>
      </c>
      <c r="I154" s="133">
        <v>0</v>
      </c>
      <c r="J154" s="133">
        <f>ROUND(I154*H154,2)</f>
        <v>0</v>
      </c>
      <c r="K154" s="130"/>
      <c r="L154" s="28"/>
      <c r="M154" s="134" t="s">
        <v>1</v>
      </c>
      <c r="N154" s="135" t="s">
        <v>34</v>
      </c>
      <c r="O154" s="136">
        <v>0.3</v>
      </c>
      <c r="P154" s="136">
        <f>O154*H154</f>
        <v>30</v>
      </c>
      <c r="Q154" s="136">
        <v>0</v>
      </c>
      <c r="R154" s="136">
        <f>Q154*H154</f>
        <v>0</v>
      </c>
      <c r="S154" s="136">
        <v>0.0026</v>
      </c>
      <c r="T154" s="137">
        <f>S154*H154</f>
        <v>0.26</v>
      </c>
      <c r="AR154" s="138" t="s">
        <v>127</v>
      </c>
      <c r="AT154" s="138" t="s">
        <v>123</v>
      </c>
      <c r="AU154" s="138" t="s">
        <v>79</v>
      </c>
      <c r="AY154" s="16" t="s">
        <v>120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77</v>
      </c>
      <c r="BK154" s="139">
        <f>ROUND(I154*H154,2)</f>
        <v>0</v>
      </c>
      <c r="BL154" s="16" t="s">
        <v>127</v>
      </c>
      <c r="BM154" s="138" t="s">
        <v>498</v>
      </c>
    </row>
    <row r="155" spans="2:51" s="12" customFormat="1" ht="12">
      <c r="B155" s="140"/>
      <c r="D155" s="141" t="s">
        <v>129</v>
      </c>
      <c r="E155" s="142" t="s">
        <v>1</v>
      </c>
      <c r="F155" s="143" t="s">
        <v>232</v>
      </c>
      <c r="H155" s="142" t="s">
        <v>1</v>
      </c>
      <c r="L155" s="140"/>
      <c r="M155" s="144"/>
      <c r="T155" s="145"/>
      <c r="AT155" s="142" t="s">
        <v>129</v>
      </c>
      <c r="AU155" s="142" t="s">
        <v>79</v>
      </c>
      <c r="AV155" s="12" t="s">
        <v>77</v>
      </c>
      <c r="AW155" s="12" t="s">
        <v>26</v>
      </c>
      <c r="AX155" s="12" t="s">
        <v>69</v>
      </c>
      <c r="AY155" s="142" t="s">
        <v>120</v>
      </c>
    </row>
    <row r="156" spans="2:51" s="13" customFormat="1" ht="12">
      <c r="B156" s="146"/>
      <c r="D156" s="141" t="s">
        <v>129</v>
      </c>
      <c r="E156" s="147" t="s">
        <v>1</v>
      </c>
      <c r="F156" s="148" t="s">
        <v>499</v>
      </c>
      <c r="H156" s="149">
        <v>100</v>
      </c>
      <c r="L156" s="146"/>
      <c r="M156" s="150"/>
      <c r="T156" s="151"/>
      <c r="AT156" s="147" t="s">
        <v>129</v>
      </c>
      <c r="AU156" s="147" t="s">
        <v>79</v>
      </c>
      <c r="AV156" s="13" t="s">
        <v>79</v>
      </c>
      <c r="AW156" s="13" t="s">
        <v>26</v>
      </c>
      <c r="AX156" s="13" t="s">
        <v>69</v>
      </c>
      <c r="AY156" s="147" t="s">
        <v>120</v>
      </c>
    </row>
    <row r="157" spans="2:51" s="14" customFormat="1" ht="12">
      <c r="B157" s="152"/>
      <c r="D157" s="141" t="s">
        <v>129</v>
      </c>
      <c r="E157" s="153" t="s">
        <v>1</v>
      </c>
      <c r="F157" s="154" t="s">
        <v>131</v>
      </c>
      <c r="H157" s="155">
        <v>100</v>
      </c>
      <c r="L157" s="152"/>
      <c r="M157" s="156"/>
      <c r="T157" s="157"/>
      <c r="AT157" s="153" t="s">
        <v>129</v>
      </c>
      <c r="AU157" s="153" t="s">
        <v>79</v>
      </c>
      <c r="AV157" s="14" t="s">
        <v>127</v>
      </c>
      <c r="AW157" s="14" t="s">
        <v>26</v>
      </c>
      <c r="AX157" s="14" t="s">
        <v>77</v>
      </c>
      <c r="AY157" s="153" t="s">
        <v>120</v>
      </c>
    </row>
    <row r="158" spans="2:63" s="11" customFormat="1" ht="22.7" customHeight="1">
      <c r="B158" s="116"/>
      <c r="D158" s="117" t="s">
        <v>68</v>
      </c>
      <c r="E158" s="125" t="s">
        <v>238</v>
      </c>
      <c r="F158" s="125" t="s">
        <v>239</v>
      </c>
      <c r="J158" s="126">
        <f>BK158</f>
        <v>0</v>
      </c>
      <c r="L158" s="116"/>
      <c r="M158" s="120"/>
      <c r="P158" s="121">
        <f>SUM(P159:P163)</f>
        <v>5.363865</v>
      </c>
      <c r="R158" s="121">
        <f>SUM(R159:R163)</f>
        <v>0</v>
      </c>
      <c r="T158" s="122">
        <f>SUM(T159:T163)</f>
        <v>0</v>
      </c>
      <c r="AR158" s="117" t="s">
        <v>77</v>
      </c>
      <c r="AT158" s="123" t="s">
        <v>68</v>
      </c>
      <c r="AU158" s="123" t="s">
        <v>77</v>
      </c>
      <c r="AY158" s="117" t="s">
        <v>120</v>
      </c>
      <c r="BK158" s="124">
        <f>SUM(BK159:BK163)</f>
        <v>0</v>
      </c>
    </row>
    <row r="159" spans="2:65" s="1" customFormat="1" ht="33" customHeight="1">
      <c r="B159" s="127"/>
      <c r="C159" s="128" t="s">
        <v>207</v>
      </c>
      <c r="D159" s="128" t="s">
        <v>123</v>
      </c>
      <c r="E159" s="129" t="s">
        <v>241</v>
      </c>
      <c r="F159" s="130" t="s">
        <v>242</v>
      </c>
      <c r="G159" s="131" t="s">
        <v>243</v>
      </c>
      <c r="H159" s="132">
        <v>1.557</v>
      </c>
      <c r="I159" s="133">
        <v>0</v>
      </c>
      <c r="J159" s="133">
        <f>ROUND(I159*H159,2)</f>
        <v>0</v>
      </c>
      <c r="K159" s="130"/>
      <c r="L159" s="28"/>
      <c r="M159" s="134" t="s">
        <v>1</v>
      </c>
      <c r="N159" s="135" t="s">
        <v>34</v>
      </c>
      <c r="O159" s="136">
        <v>3.01</v>
      </c>
      <c r="P159" s="136">
        <f>O159*H159</f>
        <v>4.68657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127</v>
      </c>
      <c r="AT159" s="138" t="s">
        <v>123</v>
      </c>
      <c r="AU159" s="138" t="s">
        <v>79</v>
      </c>
      <c r="AY159" s="16" t="s">
        <v>120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6" t="s">
        <v>77</v>
      </c>
      <c r="BK159" s="139">
        <f>ROUND(I159*H159,2)</f>
        <v>0</v>
      </c>
      <c r="BL159" s="16" t="s">
        <v>127</v>
      </c>
      <c r="BM159" s="138" t="s">
        <v>500</v>
      </c>
    </row>
    <row r="160" spans="2:65" s="1" customFormat="1" ht="24.2" customHeight="1">
      <c r="B160" s="127"/>
      <c r="C160" s="128" t="s">
        <v>152</v>
      </c>
      <c r="D160" s="128" t="s">
        <v>123</v>
      </c>
      <c r="E160" s="129" t="s">
        <v>246</v>
      </c>
      <c r="F160" s="130" t="s">
        <v>247</v>
      </c>
      <c r="G160" s="131" t="s">
        <v>243</v>
      </c>
      <c r="H160" s="132">
        <v>46.71</v>
      </c>
      <c r="I160" s="133">
        <v>0</v>
      </c>
      <c r="J160" s="133">
        <f>ROUND(I160*H160,2)</f>
        <v>0</v>
      </c>
      <c r="K160" s="130"/>
      <c r="L160" s="28"/>
      <c r="M160" s="134" t="s">
        <v>1</v>
      </c>
      <c r="N160" s="135" t="s">
        <v>34</v>
      </c>
      <c r="O160" s="136">
        <v>0.006</v>
      </c>
      <c r="P160" s="136">
        <f>O160*H160</f>
        <v>0.28026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127</v>
      </c>
      <c r="AT160" s="138" t="s">
        <v>123</v>
      </c>
      <c r="AU160" s="138" t="s">
        <v>79</v>
      </c>
      <c r="AY160" s="16" t="s">
        <v>120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77</v>
      </c>
      <c r="BK160" s="139">
        <f>ROUND(I160*H160,2)</f>
        <v>0</v>
      </c>
      <c r="BL160" s="16" t="s">
        <v>127</v>
      </c>
      <c r="BM160" s="138" t="s">
        <v>501</v>
      </c>
    </row>
    <row r="161" spans="2:51" s="13" customFormat="1" ht="12">
      <c r="B161" s="146"/>
      <c r="D161" s="141" t="s">
        <v>129</v>
      </c>
      <c r="F161" s="148" t="s">
        <v>502</v>
      </c>
      <c r="H161" s="149">
        <v>46.71</v>
      </c>
      <c r="L161" s="146"/>
      <c r="M161" s="150"/>
      <c r="T161" s="151"/>
      <c r="AT161" s="147" t="s">
        <v>129</v>
      </c>
      <c r="AU161" s="147" t="s">
        <v>79</v>
      </c>
      <c r="AV161" s="13" t="s">
        <v>79</v>
      </c>
      <c r="AW161" s="13" t="s">
        <v>3</v>
      </c>
      <c r="AX161" s="13" t="s">
        <v>77</v>
      </c>
      <c r="AY161" s="147" t="s">
        <v>120</v>
      </c>
    </row>
    <row r="162" spans="2:65" s="1" customFormat="1" ht="33" customHeight="1">
      <c r="B162" s="127"/>
      <c r="C162" s="128" t="s">
        <v>7</v>
      </c>
      <c r="D162" s="128" t="s">
        <v>123</v>
      </c>
      <c r="E162" s="129" t="s">
        <v>251</v>
      </c>
      <c r="F162" s="130" t="s">
        <v>252</v>
      </c>
      <c r="G162" s="131" t="s">
        <v>243</v>
      </c>
      <c r="H162" s="132">
        <v>1.557</v>
      </c>
      <c r="I162" s="133">
        <v>0</v>
      </c>
      <c r="J162" s="133">
        <f>ROUND(I162*H162,2)</f>
        <v>0</v>
      </c>
      <c r="K162" s="130"/>
      <c r="L162" s="28"/>
      <c r="M162" s="134" t="s">
        <v>1</v>
      </c>
      <c r="N162" s="135" t="s">
        <v>34</v>
      </c>
      <c r="O162" s="136">
        <v>0.255</v>
      </c>
      <c r="P162" s="136">
        <f>O162*H162</f>
        <v>0.39703499999999997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127</v>
      </c>
      <c r="AT162" s="138" t="s">
        <v>123</v>
      </c>
      <c r="AU162" s="138" t="s">
        <v>79</v>
      </c>
      <c r="AY162" s="16" t="s">
        <v>120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77</v>
      </c>
      <c r="BK162" s="139">
        <f>ROUND(I162*H162,2)</f>
        <v>0</v>
      </c>
      <c r="BL162" s="16" t="s">
        <v>127</v>
      </c>
      <c r="BM162" s="138" t="s">
        <v>503</v>
      </c>
    </row>
    <row r="163" spans="2:65" s="1" customFormat="1" ht="33" customHeight="1">
      <c r="B163" s="127"/>
      <c r="C163" s="128" t="s">
        <v>219</v>
      </c>
      <c r="D163" s="128" t="s">
        <v>123</v>
      </c>
      <c r="E163" s="129" t="s">
        <v>255</v>
      </c>
      <c r="F163" s="130" t="s">
        <v>256</v>
      </c>
      <c r="G163" s="131" t="s">
        <v>243</v>
      </c>
      <c r="H163" s="132">
        <v>1.557</v>
      </c>
      <c r="I163" s="133">
        <v>0</v>
      </c>
      <c r="J163" s="133">
        <f>ROUND(I163*H163,2)</f>
        <v>0</v>
      </c>
      <c r="K163" s="130"/>
      <c r="L163" s="28"/>
      <c r="M163" s="134" t="s">
        <v>1</v>
      </c>
      <c r="N163" s="135" t="s">
        <v>34</v>
      </c>
      <c r="O163" s="136">
        <v>0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127</v>
      </c>
      <c r="AT163" s="138" t="s">
        <v>123</v>
      </c>
      <c r="AU163" s="138" t="s">
        <v>79</v>
      </c>
      <c r="AY163" s="16" t="s">
        <v>120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6" t="s">
        <v>77</v>
      </c>
      <c r="BK163" s="139">
        <f>ROUND(I163*H163,2)</f>
        <v>0</v>
      </c>
      <c r="BL163" s="16" t="s">
        <v>127</v>
      </c>
      <c r="BM163" s="138" t="s">
        <v>504</v>
      </c>
    </row>
    <row r="164" spans="2:63" s="11" customFormat="1" ht="22.7" customHeight="1">
      <c r="B164" s="116"/>
      <c r="D164" s="117" t="s">
        <v>68</v>
      </c>
      <c r="E164" s="125" t="s">
        <v>258</v>
      </c>
      <c r="F164" s="125" t="s">
        <v>259</v>
      </c>
      <c r="J164" s="126">
        <f>BK164</f>
        <v>0</v>
      </c>
      <c r="L164" s="116"/>
      <c r="M164" s="120"/>
      <c r="P164" s="121">
        <f>P165</f>
        <v>67.43592</v>
      </c>
      <c r="R164" s="121">
        <f>R165</f>
        <v>0</v>
      </c>
      <c r="T164" s="122">
        <f>T165</f>
        <v>0</v>
      </c>
      <c r="AR164" s="117" t="s">
        <v>77</v>
      </c>
      <c r="AT164" s="123" t="s">
        <v>68</v>
      </c>
      <c r="AU164" s="123" t="s">
        <v>77</v>
      </c>
      <c r="AY164" s="117" t="s">
        <v>120</v>
      </c>
      <c r="BK164" s="124">
        <f>BK165</f>
        <v>0</v>
      </c>
    </row>
    <row r="165" spans="2:65" s="1" customFormat="1" ht="21.75" customHeight="1">
      <c r="B165" s="127"/>
      <c r="C165" s="128" t="s">
        <v>223</v>
      </c>
      <c r="D165" s="128" t="s">
        <v>123</v>
      </c>
      <c r="E165" s="129" t="s">
        <v>261</v>
      </c>
      <c r="F165" s="130" t="s">
        <v>262</v>
      </c>
      <c r="G165" s="131" t="s">
        <v>243</v>
      </c>
      <c r="H165" s="132">
        <v>14.724</v>
      </c>
      <c r="I165" s="133">
        <v>0</v>
      </c>
      <c r="J165" s="133">
        <f>ROUND(I165*H165,2)</f>
        <v>0</v>
      </c>
      <c r="K165" s="130"/>
      <c r="L165" s="28"/>
      <c r="M165" s="134" t="s">
        <v>1</v>
      </c>
      <c r="N165" s="135" t="s">
        <v>34</v>
      </c>
      <c r="O165" s="136">
        <v>4.58</v>
      </c>
      <c r="P165" s="136">
        <f>O165*H165</f>
        <v>67.43592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127</v>
      </c>
      <c r="AT165" s="138" t="s">
        <v>123</v>
      </c>
      <c r="AU165" s="138" t="s">
        <v>79</v>
      </c>
      <c r="AY165" s="16" t="s">
        <v>120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6" t="s">
        <v>77</v>
      </c>
      <c r="BK165" s="139">
        <f>ROUND(I165*H165,2)</f>
        <v>0</v>
      </c>
      <c r="BL165" s="16" t="s">
        <v>127</v>
      </c>
      <c r="BM165" s="138" t="s">
        <v>505</v>
      </c>
    </row>
    <row r="166" spans="2:63" s="11" customFormat="1" ht="26.1" customHeight="1">
      <c r="B166" s="116"/>
      <c r="D166" s="117" t="s">
        <v>68</v>
      </c>
      <c r="E166" s="118" t="s">
        <v>311</v>
      </c>
      <c r="F166" s="118" t="s">
        <v>312</v>
      </c>
      <c r="J166" s="119">
        <f>BK166</f>
        <v>0</v>
      </c>
      <c r="L166" s="116"/>
      <c r="M166" s="120"/>
      <c r="P166" s="121">
        <f>P167+P173</f>
        <v>103.24124</v>
      </c>
      <c r="R166" s="121">
        <f>R167+R173</f>
        <v>0.32663000000000003</v>
      </c>
      <c r="T166" s="122">
        <f>T167+T173</f>
        <v>0.11707999999999999</v>
      </c>
      <c r="AR166" s="117" t="s">
        <v>79</v>
      </c>
      <c r="AT166" s="123" t="s">
        <v>68</v>
      </c>
      <c r="AU166" s="123" t="s">
        <v>69</v>
      </c>
      <c r="AY166" s="117" t="s">
        <v>120</v>
      </c>
      <c r="BK166" s="124">
        <f>BK167+BK173</f>
        <v>0</v>
      </c>
    </row>
    <row r="167" spans="2:63" s="11" customFormat="1" ht="22.7" customHeight="1">
      <c r="B167" s="116"/>
      <c r="D167" s="117" t="s">
        <v>68</v>
      </c>
      <c r="E167" s="125" t="s">
        <v>313</v>
      </c>
      <c r="F167" s="125" t="s">
        <v>314</v>
      </c>
      <c r="J167" s="126">
        <f>BK167</f>
        <v>0</v>
      </c>
      <c r="L167" s="116"/>
      <c r="M167" s="120"/>
      <c r="P167" s="121">
        <f>SUM(P168:P172)</f>
        <v>25.553240000000002</v>
      </c>
      <c r="R167" s="121">
        <f>SUM(R168:R172)</f>
        <v>0.13241</v>
      </c>
      <c r="T167" s="122">
        <f>SUM(T168:T172)</f>
        <v>0.11707999999999999</v>
      </c>
      <c r="AR167" s="117" t="s">
        <v>79</v>
      </c>
      <c r="AT167" s="123" t="s">
        <v>68</v>
      </c>
      <c r="AU167" s="123" t="s">
        <v>77</v>
      </c>
      <c r="AY167" s="117" t="s">
        <v>120</v>
      </c>
      <c r="BK167" s="124">
        <f>SUM(BK168:BK172)</f>
        <v>0</v>
      </c>
    </row>
    <row r="168" spans="2:65" s="1" customFormat="1" ht="16.5" customHeight="1">
      <c r="B168" s="127"/>
      <c r="C168" s="128" t="s">
        <v>228</v>
      </c>
      <c r="D168" s="128" t="s">
        <v>123</v>
      </c>
      <c r="E168" s="129" t="s">
        <v>316</v>
      </c>
      <c r="F168" s="130" t="s">
        <v>317</v>
      </c>
      <c r="G168" s="131" t="s">
        <v>176</v>
      </c>
      <c r="H168" s="132">
        <v>30</v>
      </c>
      <c r="I168" s="133">
        <v>0</v>
      </c>
      <c r="J168" s="133">
        <f>ROUND(I168*H168,2)</f>
        <v>0</v>
      </c>
      <c r="K168" s="130"/>
      <c r="L168" s="28"/>
      <c r="M168" s="134" t="s">
        <v>1</v>
      </c>
      <c r="N168" s="135" t="s">
        <v>34</v>
      </c>
      <c r="O168" s="136">
        <v>0.195</v>
      </c>
      <c r="P168" s="136">
        <f>O168*H168</f>
        <v>5.8500000000000005</v>
      </c>
      <c r="Q168" s="136">
        <v>0</v>
      </c>
      <c r="R168" s="136">
        <f>Q168*H168</f>
        <v>0</v>
      </c>
      <c r="S168" s="136">
        <v>0.00167</v>
      </c>
      <c r="T168" s="137">
        <f>S168*H168</f>
        <v>0.0501</v>
      </c>
      <c r="AR168" s="138" t="s">
        <v>194</v>
      </c>
      <c r="AT168" s="138" t="s">
        <v>123</v>
      </c>
      <c r="AU168" s="138" t="s">
        <v>79</v>
      </c>
      <c r="AY168" s="16" t="s">
        <v>120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77</v>
      </c>
      <c r="BK168" s="139">
        <f>ROUND(I168*H168,2)</f>
        <v>0</v>
      </c>
      <c r="BL168" s="16" t="s">
        <v>194</v>
      </c>
      <c r="BM168" s="138" t="s">
        <v>506</v>
      </c>
    </row>
    <row r="169" spans="2:65" s="1" customFormat="1" ht="16.5" customHeight="1">
      <c r="B169" s="127"/>
      <c r="C169" s="128" t="s">
        <v>234</v>
      </c>
      <c r="D169" s="128" t="s">
        <v>123</v>
      </c>
      <c r="E169" s="129" t="s">
        <v>324</v>
      </c>
      <c r="F169" s="130" t="s">
        <v>325</v>
      </c>
      <c r="G169" s="131" t="s">
        <v>176</v>
      </c>
      <c r="H169" s="132">
        <v>17</v>
      </c>
      <c r="I169" s="133">
        <v>0</v>
      </c>
      <c r="J169" s="133">
        <f>ROUND(I169*H169,2)</f>
        <v>0</v>
      </c>
      <c r="K169" s="130"/>
      <c r="L169" s="28"/>
      <c r="M169" s="134" t="s">
        <v>1</v>
      </c>
      <c r="N169" s="135" t="s">
        <v>34</v>
      </c>
      <c r="O169" s="136">
        <v>0.147</v>
      </c>
      <c r="P169" s="136">
        <f>O169*H169</f>
        <v>2.4989999999999997</v>
      </c>
      <c r="Q169" s="136">
        <v>0</v>
      </c>
      <c r="R169" s="136">
        <f>Q169*H169</f>
        <v>0</v>
      </c>
      <c r="S169" s="136">
        <v>0.00394</v>
      </c>
      <c r="T169" s="137">
        <f>S169*H169</f>
        <v>0.06698</v>
      </c>
      <c r="AR169" s="138" t="s">
        <v>194</v>
      </c>
      <c r="AT169" s="138" t="s">
        <v>123</v>
      </c>
      <c r="AU169" s="138" t="s">
        <v>79</v>
      </c>
      <c r="AY169" s="16" t="s">
        <v>120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77</v>
      </c>
      <c r="BK169" s="139">
        <f>ROUND(I169*H169,2)</f>
        <v>0</v>
      </c>
      <c r="BL169" s="16" t="s">
        <v>194</v>
      </c>
      <c r="BM169" s="138" t="s">
        <v>507</v>
      </c>
    </row>
    <row r="170" spans="2:65" s="1" customFormat="1" ht="24.2" customHeight="1">
      <c r="B170" s="127"/>
      <c r="C170" s="128" t="s">
        <v>240</v>
      </c>
      <c r="D170" s="128" t="s">
        <v>123</v>
      </c>
      <c r="E170" s="129" t="s">
        <v>328</v>
      </c>
      <c r="F170" s="130" t="s">
        <v>329</v>
      </c>
      <c r="G170" s="131" t="s">
        <v>176</v>
      </c>
      <c r="H170" s="132">
        <v>30</v>
      </c>
      <c r="I170" s="133">
        <v>0</v>
      </c>
      <c r="J170" s="133">
        <f>ROUND(I170*H170,2)</f>
        <v>0</v>
      </c>
      <c r="K170" s="130"/>
      <c r="L170" s="28"/>
      <c r="M170" s="134" t="s">
        <v>1</v>
      </c>
      <c r="N170" s="135" t="s">
        <v>34</v>
      </c>
      <c r="O170" s="136">
        <v>0.363</v>
      </c>
      <c r="P170" s="136">
        <f>O170*H170</f>
        <v>10.89</v>
      </c>
      <c r="Q170" s="136">
        <v>0.00315</v>
      </c>
      <c r="R170" s="136">
        <f>Q170*H170</f>
        <v>0.0945</v>
      </c>
      <c r="S170" s="136">
        <v>0</v>
      </c>
      <c r="T170" s="137">
        <f>S170*H170</f>
        <v>0</v>
      </c>
      <c r="AR170" s="138" t="s">
        <v>194</v>
      </c>
      <c r="AT170" s="138" t="s">
        <v>123</v>
      </c>
      <c r="AU170" s="138" t="s">
        <v>79</v>
      </c>
      <c r="AY170" s="16" t="s">
        <v>120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77</v>
      </c>
      <c r="BK170" s="139">
        <f>ROUND(I170*H170,2)</f>
        <v>0</v>
      </c>
      <c r="BL170" s="16" t="s">
        <v>194</v>
      </c>
      <c r="BM170" s="138" t="s">
        <v>508</v>
      </c>
    </row>
    <row r="171" spans="2:65" s="1" customFormat="1" ht="24.2" customHeight="1">
      <c r="B171" s="127"/>
      <c r="C171" s="128" t="s">
        <v>245</v>
      </c>
      <c r="D171" s="128" t="s">
        <v>123</v>
      </c>
      <c r="E171" s="129" t="s">
        <v>340</v>
      </c>
      <c r="F171" s="130" t="s">
        <v>341</v>
      </c>
      <c r="G171" s="131" t="s">
        <v>176</v>
      </c>
      <c r="H171" s="132">
        <v>17</v>
      </c>
      <c r="I171" s="133">
        <v>0</v>
      </c>
      <c r="J171" s="133">
        <f>ROUND(I171*H171,2)</f>
        <v>0</v>
      </c>
      <c r="K171" s="130"/>
      <c r="L171" s="28"/>
      <c r="M171" s="134" t="s">
        <v>1</v>
      </c>
      <c r="N171" s="135" t="s">
        <v>34</v>
      </c>
      <c r="O171" s="136">
        <v>0.334</v>
      </c>
      <c r="P171" s="136">
        <f>O171*H171</f>
        <v>5.678</v>
      </c>
      <c r="Q171" s="136">
        <v>0.00223</v>
      </c>
      <c r="R171" s="136">
        <f>Q171*H171</f>
        <v>0.037910000000000006</v>
      </c>
      <c r="S171" s="136">
        <v>0</v>
      </c>
      <c r="T171" s="137">
        <f>S171*H171</f>
        <v>0</v>
      </c>
      <c r="AR171" s="138" t="s">
        <v>194</v>
      </c>
      <c r="AT171" s="138" t="s">
        <v>123</v>
      </c>
      <c r="AU171" s="138" t="s">
        <v>79</v>
      </c>
      <c r="AY171" s="16" t="s">
        <v>120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77</v>
      </c>
      <c r="BK171" s="139">
        <f>ROUND(I171*H171,2)</f>
        <v>0</v>
      </c>
      <c r="BL171" s="16" t="s">
        <v>194</v>
      </c>
      <c r="BM171" s="138" t="s">
        <v>509</v>
      </c>
    </row>
    <row r="172" spans="2:65" s="1" customFormat="1" ht="24.2" customHeight="1">
      <c r="B172" s="127"/>
      <c r="C172" s="128" t="s">
        <v>250</v>
      </c>
      <c r="D172" s="128" t="s">
        <v>123</v>
      </c>
      <c r="E172" s="129" t="s">
        <v>352</v>
      </c>
      <c r="F172" s="130" t="s">
        <v>353</v>
      </c>
      <c r="G172" s="131" t="s">
        <v>243</v>
      </c>
      <c r="H172" s="132">
        <v>0.132</v>
      </c>
      <c r="I172" s="133">
        <v>0</v>
      </c>
      <c r="J172" s="133">
        <f>ROUND(I172*H172,2)</f>
        <v>0</v>
      </c>
      <c r="K172" s="130"/>
      <c r="L172" s="28"/>
      <c r="M172" s="134" t="s">
        <v>1</v>
      </c>
      <c r="N172" s="135" t="s">
        <v>34</v>
      </c>
      <c r="O172" s="136">
        <v>4.82</v>
      </c>
      <c r="P172" s="136">
        <f>O172*H172</f>
        <v>0.63624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194</v>
      </c>
      <c r="AT172" s="138" t="s">
        <v>123</v>
      </c>
      <c r="AU172" s="138" t="s">
        <v>79</v>
      </c>
      <c r="AY172" s="16" t="s">
        <v>120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6" t="s">
        <v>77</v>
      </c>
      <c r="BK172" s="139">
        <f>ROUND(I172*H172,2)</f>
        <v>0</v>
      </c>
      <c r="BL172" s="16" t="s">
        <v>194</v>
      </c>
      <c r="BM172" s="138" t="s">
        <v>510</v>
      </c>
    </row>
    <row r="173" spans="2:63" s="11" customFormat="1" ht="22.7" customHeight="1">
      <c r="B173" s="116"/>
      <c r="D173" s="117" t="s">
        <v>68</v>
      </c>
      <c r="E173" s="125" t="s">
        <v>355</v>
      </c>
      <c r="F173" s="125" t="s">
        <v>356</v>
      </c>
      <c r="J173" s="126">
        <f>BK173</f>
        <v>0</v>
      </c>
      <c r="L173" s="116"/>
      <c r="M173" s="120"/>
      <c r="P173" s="121">
        <f>SUM(P174:P178)</f>
        <v>77.688</v>
      </c>
      <c r="R173" s="121">
        <f>SUM(R174:R178)</f>
        <v>0.19422000000000003</v>
      </c>
      <c r="T173" s="122">
        <f>SUM(T174:T178)</f>
        <v>0</v>
      </c>
      <c r="AR173" s="117" t="s">
        <v>79</v>
      </c>
      <c r="AT173" s="123" t="s">
        <v>68</v>
      </c>
      <c r="AU173" s="123" t="s">
        <v>77</v>
      </c>
      <c r="AY173" s="117" t="s">
        <v>120</v>
      </c>
      <c r="BK173" s="124">
        <f>SUM(BK174:BK178)</f>
        <v>0</v>
      </c>
    </row>
    <row r="174" spans="2:65" s="1" customFormat="1" ht="16.5" customHeight="1">
      <c r="B174" s="127"/>
      <c r="C174" s="128" t="s">
        <v>254</v>
      </c>
      <c r="D174" s="128" t="s">
        <v>123</v>
      </c>
      <c r="E174" s="129" t="s">
        <v>511</v>
      </c>
      <c r="F174" s="130" t="s">
        <v>512</v>
      </c>
      <c r="G174" s="131" t="s">
        <v>126</v>
      </c>
      <c r="H174" s="132">
        <v>234</v>
      </c>
      <c r="I174" s="133">
        <v>0</v>
      </c>
      <c r="J174" s="133">
        <f>ROUND(I174*H174,2)</f>
        <v>0</v>
      </c>
      <c r="K174" s="130"/>
      <c r="L174" s="28"/>
      <c r="M174" s="134" t="s">
        <v>1</v>
      </c>
      <c r="N174" s="135" t="s">
        <v>34</v>
      </c>
      <c r="O174" s="136">
        <v>0.042</v>
      </c>
      <c r="P174" s="136">
        <f>O174*H174</f>
        <v>9.828000000000001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194</v>
      </c>
      <c r="AT174" s="138" t="s">
        <v>123</v>
      </c>
      <c r="AU174" s="138" t="s">
        <v>79</v>
      </c>
      <c r="AY174" s="16" t="s">
        <v>120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77</v>
      </c>
      <c r="BK174" s="139">
        <f>ROUND(I174*H174,2)</f>
        <v>0</v>
      </c>
      <c r="BL174" s="16" t="s">
        <v>194</v>
      </c>
      <c r="BM174" s="138" t="s">
        <v>513</v>
      </c>
    </row>
    <row r="175" spans="2:65" s="1" customFormat="1" ht="16.5" customHeight="1">
      <c r="B175" s="127"/>
      <c r="C175" s="128" t="s">
        <v>260</v>
      </c>
      <c r="D175" s="128" t="s">
        <v>123</v>
      </c>
      <c r="E175" s="129" t="s">
        <v>358</v>
      </c>
      <c r="F175" s="130" t="s">
        <v>359</v>
      </c>
      <c r="G175" s="131" t="s">
        <v>126</v>
      </c>
      <c r="H175" s="132">
        <v>234</v>
      </c>
      <c r="I175" s="133">
        <v>0</v>
      </c>
      <c r="J175" s="133">
        <f>ROUND(I175*H175,2)</f>
        <v>0</v>
      </c>
      <c r="K175" s="130"/>
      <c r="L175" s="28"/>
      <c r="M175" s="134" t="s">
        <v>1</v>
      </c>
      <c r="N175" s="135" t="s">
        <v>34</v>
      </c>
      <c r="O175" s="136">
        <v>0.012</v>
      </c>
      <c r="P175" s="136">
        <f>O175*H175</f>
        <v>2.8080000000000003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8" t="s">
        <v>194</v>
      </c>
      <c r="AT175" s="138" t="s">
        <v>123</v>
      </c>
      <c r="AU175" s="138" t="s">
        <v>79</v>
      </c>
      <c r="AY175" s="16" t="s">
        <v>120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6" t="s">
        <v>77</v>
      </c>
      <c r="BK175" s="139">
        <f>ROUND(I175*H175,2)</f>
        <v>0</v>
      </c>
      <c r="BL175" s="16" t="s">
        <v>194</v>
      </c>
      <c r="BM175" s="138" t="s">
        <v>514</v>
      </c>
    </row>
    <row r="176" spans="2:65" s="1" customFormat="1" ht="16.5" customHeight="1">
      <c r="B176" s="127"/>
      <c r="C176" s="128" t="s">
        <v>266</v>
      </c>
      <c r="D176" s="128" t="s">
        <v>123</v>
      </c>
      <c r="E176" s="129" t="s">
        <v>362</v>
      </c>
      <c r="F176" s="130" t="s">
        <v>363</v>
      </c>
      <c r="G176" s="131" t="s">
        <v>126</v>
      </c>
      <c r="H176" s="132">
        <v>234</v>
      </c>
      <c r="I176" s="133">
        <v>0</v>
      </c>
      <c r="J176" s="133">
        <f>ROUND(I176*H176,2)</f>
        <v>0</v>
      </c>
      <c r="K176" s="130"/>
      <c r="L176" s="28"/>
      <c r="M176" s="134" t="s">
        <v>1</v>
      </c>
      <c r="N176" s="135" t="s">
        <v>34</v>
      </c>
      <c r="O176" s="136">
        <v>0.014</v>
      </c>
      <c r="P176" s="136">
        <f>O176*H176</f>
        <v>3.2760000000000002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194</v>
      </c>
      <c r="AT176" s="138" t="s">
        <v>123</v>
      </c>
      <c r="AU176" s="138" t="s">
        <v>79</v>
      </c>
      <c r="AY176" s="16" t="s">
        <v>120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77</v>
      </c>
      <c r="BK176" s="139">
        <f>ROUND(I176*H176,2)</f>
        <v>0</v>
      </c>
      <c r="BL176" s="16" t="s">
        <v>194</v>
      </c>
      <c r="BM176" s="138" t="s">
        <v>515</v>
      </c>
    </row>
    <row r="177" spans="2:65" s="1" customFormat="1" ht="24.2" customHeight="1">
      <c r="B177" s="127"/>
      <c r="C177" s="128" t="s">
        <v>218</v>
      </c>
      <c r="D177" s="128" t="s">
        <v>123</v>
      </c>
      <c r="E177" s="129" t="s">
        <v>366</v>
      </c>
      <c r="F177" s="130" t="s">
        <v>367</v>
      </c>
      <c r="G177" s="131" t="s">
        <v>126</v>
      </c>
      <c r="H177" s="132">
        <v>234</v>
      </c>
      <c r="I177" s="133">
        <v>0</v>
      </c>
      <c r="J177" s="133">
        <f>ROUND(I177*H177,2)</f>
        <v>0</v>
      </c>
      <c r="K177" s="130"/>
      <c r="L177" s="28"/>
      <c r="M177" s="134" t="s">
        <v>1</v>
      </c>
      <c r="N177" s="135" t="s">
        <v>34</v>
      </c>
      <c r="O177" s="136">
        <v>0.075</v>
      </c>
      <c r="P177" s="136">
        <f>O177*H177</f>
        <v>17.55</v>
      </c>
      <c r="Q177" s="136">
        <v>0.00011</v>
      </c>
      <c r="R177" s="136">
        <f>Q177*H177</f>
        <v>0.025740000000000002</v>
      </c>
      <c r="S177" s="136">
        <v>0</v>
      </c>
      <c r="T177" s="137">
        <f>S177*H177</f>
        <v>0</v>
      </c>
      <c r="AR177" s="138" t="s">
        <v>194</v>
      </c>
      <c r="AT177" s="138" t="s">
        <v>123</v>
      </c>
      <c r="AU177" s="138" t="s">
        <v>79</v>
      </c>
      <c r="AY177" s="16" t="s">
        <v>120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6" t="s">
        <v>77</v>
      </c>
      <c r="BK177" s="139">
        <f>ROUND(I177*H177,2)</f>
        <v>0</v>
      </c>
      <c r="BL177" s="16" t="s">
        <v>194</v>
      </c>
      <c r="BM177" s="138" t="s">
        <v>516</v>
      </c>
    </row>
    <row r="178" spans="2:65" s="1" customFormat="1" ht="24.2" customHeight="1">
      <c r="B178" s="127"/>
      <c r="C178" s="128" t="s">
        <v>274</v>
      </c>
      <c r="D178" s="128" t="s">
        <v>123</v>
      </c>
      <c r="E178" s="129" t="s">
        <v>517</v>
      </c>
      <c r="F178" s="130" t="s">
        <v>518</v>
      </c>
      <c r="G178" s="131" t="s">
        <v>126</v>
      </c>
      <c r="H178" s="132">
        <v>234</v>
      </c>
      <c r="I178" s="133">
        <v>0</v>
      </c>
      <c r="J178" s="133">
        <f>ROUND(I178*H178,2)</f>
        <v>0</v>
      </c>
      <c r="K178" s="130"/>
      <c r="L178" s="28"/>
      <c r="M178" s="134" t="s">
        <v>1</v>
      </c>
      <c r="N178" s="135" t="s">
        <v>34</v>
      </c>
      <c r="O178" s="136">
        <v>0.189</v>
      </c>
      <c r="P178" s="136">
        <f>O178*H178</f>
        <v>44.226</v>
      </c>
      <c r="Q178" s="136">
        <v>0.00072</v>
      </c>
      <c r="R178" s="136">
        <f>Q178*H178</f>
        <v>0.16848000000000002</v>
      </c>
      <c r="S178" s="136">
        <v>0</v>
      </c>
      <c r="T178" s="137">
        <f>S178*H178</f>
        <v>0</v>
      </c>
      <c r="AR178" s="138" t="s">
        <v>194</v>
      </c>
      <c r="AT178" s="138" t="s">
        <v>123</v>
      </c>
      <c r="AU178" s="138" t="s">
        <v>79</v>
      </c>
      <c r="AY178" s="16" t="s">
        <v>120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77</v>
      </c>
      <c r="BK178" s="139">
        <f>ROUND(I178*H178,2)</f>
        <v>0</v>
      </c>
      <c r="BL178" s="16" t="s">
        <v>194</v>
      </c>
      <c r="BM178" s="138" t="s">
        <v>519</v>
      </c>
    </row>
    <row r="179" spans="2:63" s="11" customFormat="1" ht="26.1" customHeight="1">
      <c r="B179" s="116"/>
      <c r="D179" s="117" t="s">
        <v>68</v>
      </c>
      <c r="E179" s="118" t="s">
        <v>373</v>
      </c>
      <c r="F179" s="118" t="s">
        <v>374</v>
      </c>
      <c r="J179" s="119">
        <f>BK179</f>
        <v>0</v>
      </c>
      <c r="L179" s="116"/>
      <c r="M179" s="120"/>
      <c r="P179" s="121">
        <f>P180</f>
        <v>0</v>
      </c>
      <c r="R179" s="121">
        <f>R180</f>
        <v>0</v>
      </c>
      <c r="T179" s="122">
        <f>T180</f>
        <v>0</v>
      </c>
      <c r="AR179" s="117" t="s">
        <v>143</v>
      </c>
      <c r="AT179" s="123" t="s">
        <v>68</v>
      </c>
      <c r="AU179" s="123" t="s">
        <v>69</v>
      </c>
      <c r="AY179" s="117" t="s">
        <v>120</v>
      </c>
      <c r="BK179" s="124">
        <f>BK180</f>
        <v>0</v>
      </c>
    </row>
    <row r="180" spans="2:63" s="11" customFormat="1" ht="22.7" customHeight="1">
      <c r="B180" s="116"/>
      <c r="D180" s="117" t="s">
        <v>68</v>
      </c>
      <c r="E180" s="125" t="s">
        <v>375</v>
      </c>
      <c r="F180" s="125" t="s">
        <v>376</v>
      </c>
      <c r="J180" s="126">
        <f>BK180</f>
        <v>0</v>
      </c>
      <c r="L180" s="116"/>
      <c r="M180" s="120"/>
      <c r="P180" s="121">
        <f>SUM(P181:P186)</f>
        <v>0</v>
      </c>
      <c r="R180" s="121">
        <f>SUM(R181:R186)</f>
        <v>0</v>
      </c>
      <c r="T180" s="122">
        <f>SUM(T181:T186)</f>
        <v>0</v>
      </c>
      <c r="AR180" s="117" t="s">
        <v>143</v>
      </c>
      <c r="AT180" s="123" t="s">
        <v>68</v>
      </c>
      <c r="AU180" s="123" t="s">
        <v>77</v>
      </c>
      <c r="AY180" s="117" t="s">
        <v>120</v>
      </c>
      <c r="BK180" s="124">
        <f>SUM(BK181:BK186)</f>
        <v>0</v>
      </c>
    </row>
    <row r="181" spans="2:65" s="1" customFormat="1" ht="16.5" customHeight="1">
      <c r="B181" s="127"/>
      <c r="C181" s="128" t="s">
        <v>281</v>
      </c>
      <c r="D181" s="128" t="s">
        <v>123</v>
      </c>
      <c r="E181" s="129" t="s">
        <v>378</v>
      </c>
      <c r="F181" s="130" t="s">
        <v>376</v>
      </c>
      <c r="G181" s="131" t="s">
        <v>379</v>
      </c>
      <c r="H181" s="132">
        <v>1</v>
      </c>
      <c r="I181" s="133">
        <v>0</v>
      </c>
      <c r="J181" s="133">
        <f>ROUND(I181*H181,2)</f>
        <v>0</v>
      </c>
      <c r="K181" s="130"/>
      <c r="L181" s="28"/>
      <c r="M181" s="134" t="s">
        <v>1</v>
      </c>
      <c r="N181" s="135" t="s">
        <v>34</v>
      </c>
      <c r="O181" s="136">
        <v>0</v>
      </c>
      <c r="P181" s="136">
        <f>O181*H181</f>
        <v>0</v>
      </c>
      <c r="Q181" s="136">
        <v>0</v>
      </c>
      <c r="R181" s="136">
        <f>Q181*H181</f>
        <v>0</v>
      </c>
      <c r="S181" s="136">
        <v>0</v>
      </c>
      <c r="T181" s="137">
        <f>S181*H181</f>
        <v>0</v>
      </c>
      <c r="AR181" s="138" t="s">
        <v>380</v>
      </c>
      <c r="AT181" s="138" t="s">
        <v>123</v>
      </c>
      <c r="AU181" s="138" t="s">
        <v>79</v>
      </c>
      <c r="AY181" s="16" t="s">
        <v>120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77</v>
      </c>
      <c r="BK181" s="139">
        <f>ROUND(I181*H181,2)</f>
        <v>0</v>
      </c>
      <c r="BL181" s="16" t="s">
        <v>380</v>
      </c>
      <c r="BM181" s="138" t="s">
        <v>520</v>
      </c>
    </row>
    <row r="182" spans="2:65" s="1" customFormat="1" ht="16.5" customHeight="1">
      <c r="B182" s="127"/>
      <c r="C182" s="128" t="s">
        <v>286</v>
      </c>
      <c r="D182" s="128" t="s">
        <v>123</v>
      </c>
      <c r="E182" s="129" t="s">
        <v>383</v>
      </c>
      <c r="F182" s="130" t="s">
        <v>384</v>
      </c>
      <c r="G182" s="131" t="s">
        <v>176</v>
      </c>
      <c r="H182" s="132">
        <v>20</v>
      </c>
      <c r="I182" s="133">
        <v>0</v>
      </c>
      <c r="J182" s="133">
        <f>ROUND(I182*H182,2)</f>
        <v>0</v>
      </c>
      <c r="K182" s="130"/>
      <c r="L182" s="28"/>
      <c r="M182" s="134" t="s">
        <v>1</v>
      </c>
      <c r="N182" s="135" t="s">
        <v>34</v>
      </c>
      <c r="O182" s="136">
        <v>0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380</v>
      </c>
      <c r="AT182" s="138" t="s">
        <v>123</v>
      </c>
      <c r="AU182" s="138" t="s">
        <v>79</v>
      </c>
      <c r="AY182" s="16" t="s">
        <v>120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77</v>
      </c>
      <c r="BK182" s="139">
        <f>ROUND(I182*H182,2)</f>
        <v>0</v>
      </c>
      <c r="BL182" s="16" t="s">
        <v>380</v>
      </c>
      <c r="BM182" s="138" t="s">
        <v>521</v>
      </c>
    </row>
    <row r="183" spans="2:65" s="1" customFormat="1" ht="16.5" customHeight="1">
      <c r="B183" s="127"/>
      <c r="C183" s="128" t="s">
        <v>291</v>
      </c>
      <c r="D183" s="128" t="s">
        <v>123</v>
      </c>
      <c r="E183" s="129" t="s">
        <v>387</v>
      </c>
      <c r="F183" s="130" t="s">
        <v>388</v>
      </c>
      <c r="G183" s="131" t="s">
        <v>126</v>
      </c>
      <c r="H183" s="132">
        <v>20</v>
      </c>
      <c r="I183" s="133">
        <v>0</v>
      </c>
      <c r="J183" s="133">
        <f>ROUND(I183*H183,2)</f>
        <v>0</v>
      </c>
      <c r="K183" s="130"/>
      <c r="L183" s="28"/>
      <c r="M183" s="134" t="s">
        <v>1</v>
      </c>
      <c r="N183" s="135" t="s">
        <v>34</v>
      </c>
      <c r="O183" s="136">
        <v>0</v>
      </c>
      <c r="P183" s="136">
        <f>O183*H183</f>
        <v>0</v>
      </c>
      <c r="Q183" s="136">
        <v>0</v>
      </c>
      <c r="R183" s="136">
        <f>Q183*H183</f>
        <v>0</v>
      </c>
      <c r="S183" s="136">
        <v>0</v>
      </c>
      <c r="T183" s="137">
        <f>S183*H183</f>
        <v>0</v>
      </c>
      <c r="AR183" s="138" t="s">
        <v>380</v>
      </c>
      <c r="AT183" s="138" t="s">
        <v>123</v>
      </c>
      <c r="AU183" s="138" t="s">
        <v>79</v>
      </c>
      <c r="AY183" s="16" t="s">
        <v>120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77</v>
      </c>
      <c r="BK183" s="139">
        <f>ROUND(I183*H183,2)</f>
        <v>0</v>
      </c>
      <c r="BL183" s="16" t="s">
        <v>380</v>
      </c>
      <c r="BM183" s="138" t="s">
        <v>522</v>
      </c>
    </row>
    <row r="184" spans="2:51" s="12" customFormat="1" ht="12">
      <c r="B184" s="140"/>
      <c r="D184" s="141" t="s">
        <v>129</v>
      </c>
      <c r="E184" s="142" t="s">
        <v>1</v>
      </c>
      <c r="F184" s="143" t="s">
        <v>390</v>
      </c>
      <c r="H184" s="142" t="s">
        <v>1</v>
      </c>
      <c r="L184" s="140"/>
      <c r="M184" s="144"/>
      <c r="T184" s="145"/>
      <c r="AT184" s="142" t="s">
        <v>129</v>
      </c>
      <c r="AU184" s="142" t="s">
        <v>79</v>
      </c>
      <c r="AV184" s="12" t="s">
        <v>77</v>
      </c>
      <c r="AW184" s="12" t="s">
        <v>26</v>
      </c>
      <c r="AX184" s="12" t="s">
        <v>69</v>
      </c>
      <c r="AY184" s="142" t="s">
        <v>120</v>
      </c>
    </row>
    <row r="185" spans="2:51" s="13" customFormat="1" ht="12">
      <c r="B185" s="146"/>
      <c r="D185" s="141" t="s">
        <v>129</v>
      </c>
      <c r="E185" s="147" t="s">
        <v>1</v>
      </c>
      <c r="F185" s="148" t="s">
        <v>152</v>
      </c>
      <c r="H185" s="149">
        <v>20</v>
      </c>
      <c r="L185" s="146"/>
      <c r="M185" s="150"/>
      <c r="T185" s="151"/>
      <c r="AT185" s="147" t="s">
        <v>129</v>
      </c>
      <c r="AU185" s="147" t="s">
        <v>79</v>
      </c>
      <c r="AV185" s="13" t="s">
        <v>79</v>
      </c>
      <c r="AW185" s="13" t="s">
        <v>26</v>
      </c>
      <c r="AX185" s="13" t="s">
        <v>69</v>
      </c>
      <c r="AY185" s="147" t="s">
        <v>120</v>
      </c>
    </row>
    <row r="186" spans="2:51" s="14" customFormat="1" ht="12">
      <c r="B186" s="152"/>
      <c r="D186" s="141" t="s">
        <v>129</v>
      </c>
      <c r="E186" s="153" t="s">
        <v>1</v>
      </c>
      <c r="F186" s="154" t="s">
        <v>131</v>
      </c>
      <c r="H186" s="155">
        <v>20</v>
      </c>
      <c r="L186" s="152"/>
      <c r="M186" s="160"/>
      <c r="N186" s="161"/>
      <c r="O186" s="161"/>
      <c r="P186" s="161"/>
      <c r="Q186" s="161"/>
      <c r="R186" s="161"/>
      <c r="S186" s="161"/>
      <c r="T186" s="162"/>
      <c r="AT186" s="153" t="s">
        <v>129</v>
      </c>
      <c r="AU186" s="153" t="s">
        <v>79</v>
      </c>
      <c r="AV186" s="14" t="s">
        <v>127</v>
      </c>
      <c r="AW186" s="14" t="s">
        <v>26</v>
      </c>
      <c r="AX186" s="14" t="s">
        <v>77</v>
      </c>
      <c r="AY186" s="153" t="s">
        <v>120</v>
      </c>
    </row>
    <row r="187" spans="2:12" s="1" customFormat="1" ht="6.95" customHeight="1">
      <c r="B187" s="40"/>
      <c r="C187" s="41"/>
      <c r="D187" s="41"/>
      <c r="E187" s="41"/>
      <c r="F187" s="41"/>
      <c r="G187" s="41"/>
      <c r="H187" s="41"/>
      <c r="I187" s="41"/>
      <c r="J187" s="41"/>
      <c r="K187" s="41"/>
      <c r="L187" s="28"/>
    </row>
  </sheetData>
  <autoFilter ref="C125:K18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JANPETR9AB6\janpetr</dc:creator>
  <cp:keywords/>
  <dc:description/>
  <cp:lastModifiedBy>Dolezalova Monika</cp:lastModifiedBy>
  <cp:lastPrinted>2024-03-21T13:35:12Z</cp:lastPrinted>
  <dcterms:created xsi:type="dcterms:W3CDTF">2023-11-05T19:59:16Z</dcterms:created>
  <dcterms:modified xsi:type="dcterms:W3CDTF">2024-03-21T14:00:00Z</dcterms:modified>
  <cp:category/>
  <cp:version/>
  <cp:contentType/>
  <cp:contentStatus/>
</cp:coreProperties>
</file>